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440" windowWidth="20360" windowHeight="13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<sst xmlns="http://schemas.openxmlformats.org/spreadsheetml/2006/main" count="42" uniqueCount="37">
  <si>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object</t>
  </si>
  <si>
    <t>ra</t>
  </si>
  <si>
    <t>dec</t>
  </si>
  <si>
    <t>07:30:58</t>
  </si>
  <si>
    <r>
      <t>-46:</t>
    </r>
    <r>
      <rPr>
        <sz val="10"/>
        <rFont val="Verdana"/>
        <family val="0"/>
      </rPr>
      <t>56:1</t>
    </r>
    <r>
      <rPr>
        <sz val="10"/>
        <rFont val="Verdana"/>
        <family val="0"/>
      </rPr>
      <t>2</t>
    </r>
  </si>
  <si>
    <t>-46:57:50</t>
  </si>
  <si>
    <t>07:31:15</t>
  </si>
  <si>
    <t>-46:58:42</t>
  </si>
  <si>
    <t>X</t>
  </si>
  <si>
    <t>Y</t>
  </si>
  <si>
    <t>obj 1, i1</t>
  </si>
  <si>
    <t>obj1, i2</t>
  </si>
  <si>
    <t>obj1, i3</t>
  </si>
  <si>
    <t>obj1, i4</t>
  </si>
  <si>
    <t>obj1, m1</t>
  </si>
  <si>
    <t>obj2, i1</t>
  </si>
  <si>
    <t>obj2, i2</t>
  </si>
  <si>
    <t>obj2, i3</t>
  </si>
  <si>
    <t>obj2, i4</t>
  </si>
  <si>
    <t>obj2, m1</t>
  </si>
  <si>
    <t>obj3, i1</t>
  </si>
  <si>
    <t>obj3, i2</t>
  </si>
  <si>
    <t>obj3, i3</t>
  </si>
  <si>
    <t>obj3, i4</t>
  </si>
  <si>
    <t>obj3, m1</t>
  </si>
  <si>
    <t>Tiffany</t>
  </si>
  <si>
    <t>Niaz</t>
  </si>
  <si>
    <t>Michael</t>
  </si>
  <si>
    <t>Mark</t>
  </si>
  <si>
    <t>Luisa</t>
  </si>
  <si>
    <t>FLUX DENSITIES IN JY</t>
  </si>
  <si>
    <t>Anna&amp;Lyssa</t>
  </si>
  <si>
    <t>Kevin&amp;Chelen</t>
  </si>
  <si>
    <t>Vivian</t>
  </si>
  <si>
    <t>no aperture</t>
  </si>
  <si>
    <t>no aperture</t>
  </si>
  <si>
    <t>yes aperture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</si>
</sst>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150" zoomScaleNormal="150" workbookViewId="0" topLeftCell="A1">
      <pane xSplit="3300" topLeftCell="A1" activePane="topRight" state="split"/>
      <selection pane="topLeft" activeCell="A7" sqref="A7"/>
      <selection pane="topRight" activeCell="C17" sqref="C17"/>
    </sheetView>
  </sheetViews>
  <sheetFormatPr defaultColWidth="11.00390625" defaultRowHeight="12.75"/>
  <cols>
    <col min="1" max="2" width="11.00390625" style="1" customWidth="1"/>
    <col min="3" max="3" width="8.125" style="1" customWidth="1"/>
    <col min="4" max="4" width="8.875" style="1" bestFit="1" customWidth="1"/>
    <col min="5" max="6" width="8.875" style="1" customWidth="1"/>
    <col min="7" max="8" width="8.00390625" style="1" bestFit="1" customWidth="1"/>
    <col min="9" max="9" width="9.375" style="1" bestFit="1" customWidth="1"/>
    <col min="10" max="10" width="8.00390625" style="1" bestFit="1" customWidth="1"/>
    <col min="11" max="11" width="8.125" style="1" bestFit="1" customWidth="1"/>
    <col min="12" max="12" width="10.125" style="1" bestFit="1" customWidth="1"/>
    <col min="13" max="17" width="8.00390625" style="1" bestFit="1" customWidth="1"/>
    <col min="18" max="21" width="6.625" style="1" bestFit="1" customWidth="1"/>
    <col min="22" max="22" width="7.625" style="1" bestFit="1" customWidth="1"/>
    <col min="23" max="16384" width="10.75390625" style="1" customWidth="1"/>
  </cols>
  <sheetData>
    <row r="1" spans="1:6" ht="12.75">
      <c r="A1" s="1" t="s">
        <v>0</v>
      </c>
      <c r="C1" s="1" t="s">
        <v>1</v>
      </c>
      <c r="D1" s="1" t="s">
        <v>2</v>
      </c>
      <c r="E1" s="1" t="s">
        <v>8</v>
      </c>
      <c r="F1" s="1" t="s">
        <v>9</v>
      </c>
    </row>
    <row r="2" spans="1:6" ht="12.75">
      <c r="A2" s="1">
        <v>1</v>
      </c>
      <c r="C2" s="2" t="s">
        <v>3</v>
      </c>
      <c r="D2" s="2" t="s">
        <v>4</v>
      </c>
      <c r="E2" s="6">
        <v>1907</v>
      </c>
      <c r="F2" s="6">
        <v>1032</v>
      </c>
    </row>
    <row r="3" spans="1:6" ht="12.75">
      <c r="A3" s="1">
        <v>2</v>
      </c>
      <c r="C3" s="1">
        <v>0.3133101851851852</v>
      </c>
      <c r="D3" s="2" t="s">
        <v>5</v>
      </c>
      <c r="E3" s="6">
        <v>1665</v>
      </c>
      <c r="F3" s="6">
        <v>1135</v>
      </c>
    </row>
    <row r="4" spans="1:6" ht="12.75">
      <c r="A4" s="1">
        <v>3</v>
      </c>
      <c r="C4" s="2" t="s">
        <v>6</v>
      </c>
      <c r="D4" s="2" t="s">
        <v>7</v>
      </c>
      <c r="E4" s="6">
        <v>1551</v>
      </c>
      <c r="F4" s="6">
        <v>1164</v>
      </c>
    </row>
    <row r="7" ht="12.75">
      <c r="A7" s="1" t="s">
        <v>30</v>
      </c>
    </row>
    <row r="9" spans="3:17" ht="12.75"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  <c r="L9" s="1" t="s">
        <v>19</v>
      </c>
      <c r="M9" s="1" t="s">
        <v>20</v>
      </c>
      <c r="N9" s="1" t="s">
        <v>21</v>
      </c>
      <c r="O9" s="1" t="s">
        <v>22</v>
      </c>
      <c r="P9" s="1" t="s">
        <v>23</v>
      </c>
      <c r="Q9" s="1" t="s">
        <v>24</v>
      </c>
    </row>
    <row r="10" spans="1:17" ht="12.75">
      <c r="A10" s="1" t="s">
        <v>31</v>
      </c>
      <c r="B10" s="1" t="s">
        <v>34</v>
      </c>
      <c r="C10" s="1">
        <f>$A$22*0.011254</f>
        <v>0.012649496000000001</v>
      </c>
      <c r="D10" s="1">
        <f>$B$22*0.010787</f>
        <v>0.012156949</v>
      </c>
      <c r="E10" s="1">
        <f>$C$22*0.009614</f>
        <v>0.010988801999999999</v>
      </c>
      <c r="F10" s="1">
        <f>$D$22*0.01025</f>
        <v>0.012740750000000002</v>
      </c>
      <c r="H10" s="1">
        <f>$A$22*0.0004504</f>
        <v>0.0005062496</v>
      </c>
      <c r="I10" s="3">
        <f>$B$22*0.004375</f>
        <v>0.004930625</v>
      </c>
      <c r="J10" s="1">
        <f>$C$22*0.000381</f>
        <v>0.000435483</v>
      </c>
      <c r="K10" s="1">
        <f>$D$22*0.000391</f>
        <v>0.00048601300000000004</v>
      </c>
      <c r="L10" s="5">
        <f>2*0.0008915</f>
        <v>0.001783</v>
      </c>
      <c r="M10" s="1">
        <f>$A$22*0.0233</f>
        <v>0.026189200000000003</v>
      </c>
      <c r="N10" s="5">
        <f>$B$22*0.224</f>
        <v>0.252448</v>
      </c>
      <c r="O10" s="1">
        <f>$C$22*0.02679</f>
        <v>0.03062097</v>
      </c>
      <c r="P10" s="1">
        <f>$D$22*0.03741</f>
        <v>0.04650063</v>
      </c>
      <c r="Q10" s="1">
        <v>0.00736</v>
      </c>
    </row>
    <row r="11" spans="1:17" ht="12.75">
      <c r="A11" s="1" t="s">
        <v>33</v>
      </c>
      <c r="B11" s="1" t="s">
        <v>35</v>
      </c>
      <c r="C11" s="1">
        <f>$A$22*0.0113</f>
        <v>0.012701200000000001</v>
      </c>
      <c r="D11" s="1">
        <f>$B$22*0.0106</f>
        <v>0.0119462</v>
      </c>
      <c r="H11" s="1">
        <f>$A$22*0.00045</f>
        <v>0.0005058</v>
      </c>
      <c r="I11" s="1">
        <f>$B$22*0.00043</f>
        <v>0.00048461</v>
      </c>
      <c r="M11" s="1">
        <f>$A$22*0.0233</f>
        <v>0.026189200000000003</v>
      </c>
      <c r="N11" s="1">
        <f>$B$22*0.022</f>
        <v>0.024794</v>
      </c>
      <c r="O11" s="3">
        <f>$C$22*0.00315</f>
        <v>0.0036004500000000003</v>
      </c>
      <c r="Q11" s="1">
        <v>0.0073</v>
      </c>
    </row>
    <row r="12" spans="1:17" ht="12.75">
      <c r="A12" s="1" t="s">
        <v>25</v>
      </c>
      <c r="B12" s="1" t="s">
        <v>36</v>
      </c>
      <c r="C12" s="1">
        <v>0.0127</v>
      </c>
      <c r="D12" s="1">
        <v>0.0119</v>
      </c>
      <c r="E12" s="1">
        <v>0.01101</v>
      </c>
      <c r="F12" s="1">
        <v>0.0126</v>
      </c>
      <c r="H12" s="4">
        <v>0.000506</v>
      </c>
      <c r="I12" s="1">
        <v>0.0005</v>
      </c>
      <c r="J12" s="1">
        <v>0.0004</v>
      </c>
      <c r="K12" s="1">
        <v>0.0005</v>
      </c>
      <c r="M12" s="1">
        <v>0.0262</v>
      </c>
      <c r="N12" s="1">
        <v>0.0248</v>
      </c>
      <c r="O12" s="1">
        <v>0.0306</v>
      </c>
      <c r="P12" s="1">
        <v>0.0462</v>
      </c>
      <c r="Q12" s="1">
        <v>0.0084</v>
      </c>
    </row>
    <row r="13" spans="1:17" ht="12.75">
      <c r="A13" s="1" t="s">
        <v>26</v>
      </c>
      <c r="B13" s="1" t="s">
        <v>36</v>
      </c>
      <c r="C13" s="1">
        <v>0.01126</v>
      </c>
      <c r="D13" s="1">
        <v>0.0105</v>
      </c>
      <c r="E13" s="1">
        <v>0.0096</v>
      </c>
      <c r="F13" s="1">
        <v>0.01025</v>
      </c>
      <c r="G13" s="1">
        <v>0.001</v>
      </c>
      <c r="H13" s="1">
        <v>0.0004</v>
      </c>
      <c r="I13" s="1">
        <v>0.0004</v>
      </c>
      <c r="J13" s="4">
        <v>0.00043</v>
      </c>
      <c r="K13" s="4">
        <v>0.00048</v>
      </c>
      <c r="L13" s="1">
        <v>2E-05</v>
      </c>
      <c r="M13" s="1">
        <v>0.0232</v>
      </c>
      <c r="N13" s="1">
        <v>0.022</v>
      </c>
      <c r="O13" s="1">
        <v>0.0267</v>
      </c>
      <c r="P13" s="4">
        <v>0.0462</v>
      </c>
      <c r="Q13" s="1">
        <f>2*0.0042</f>
        <v>0.0084</v>
      </c>
    </row>
    <row r="14" spans="1:17" ht="12.75">
      <c r="A14" s="1" t="s">
        <v>27</v>
      </c>
      <c r="B14" s="1" t="s">
        <v>36</v>
      </c>
      <c r="C14" s="1">
        <v>0.0126</v>
      </c>
      <c r="D14" s="1">
        <v>0.0119</v>
      </c>
      <c r="E14" s="1">
        <v>0.0109</v>
      </c>
      <c r="F14" s="1">
        <v>0.0126</v>
      </c>
      <c r="H14" s="1">
        <v>0.0005</v>
      </c>
      <c r="I14" s="1">
        <v>0.0005</v>
      </c>
      <c r="J14" s="1">
        <v>0.0005</v>
      </c>
      <c r="K14" s="1">
        <v>0.0005</v>
      </c>
      <c r="M14" s="1">
        <v>0.0261</v>
      </c>
      <c r="N14" s="1">
        <v>0.0252</v>
      </c>
      <c r="O14" s="1">
        <v>0.0306</v>
      </c>
      <c r="P14" s="1">
        <v>0.0462</v>
      </c>
      <c r="Q14" s="3">
        <v>0.0008</v>
      </c>
    </row>
    <row r="15" spans="1:17" ht="12.75">
      <c r="A15" s="1" t="s">
        <v>28</v>
      </c>
      <c r="B15" s="1" t="s">
        <v>36</v>
      </c>
      <c r="C15" s="1">
        <v>0.0127</v>
      </c>
      <c r="D15" s="1">
        <v>0.0119</v>
      </c>
      <c r="E15" s="1">
        <v>0.011</v>
      </c>
      <c r="F15" s="1">
        <v>0.0126</v>
      </c>
      <c r="G15" s="1">
        <v>0.001</v>
      </c>
      <c r="H15" s="1">
        <v>0.0005</v>
      </c>
      <c r="I15" s="1">
        <v>0.0005</v>
      </c>
      <c r="K15" s="1">
        <v>0.0005</v>
      </c>
      <c r="L15" s="3">
        <v>0.0003</v>
      </c>
      <c r="M15" s="1">
        <v>0.0262</v>
      </c>
      <c r="N15" s="1">
        <v>0.0248</v>
      </c>
      <c r="O15" s="1">
        <v>0.0306</v>
      </c>
      <c r="P15" s="1">
        <v>0.0462</v>
      </c>
      <c r="Q15" s="1">
        <v>0.0084</v>
      </c>
    </row>
    <row r="16" spans="1:16" ht="12.75">
      <c r="A16" s="1" t="s">
        <v>32</v>
      </c>
      <c r="B16" s="1" t="s">
        <v>36</v>
      </c>
      <c r="C16" s="1">
        <v>0.0117</v>
      </c>
      <c r="D16" s="1">
        <v>0.0119</v>
      </c>
      <c r="E16" s="3">
        <v>0.0184</v>
      </c>
      <c r="F16" s="3">
        <v>0.0333</v>
      </c>
      <c r="H16" s="1">
        <v>0.00049</v>
      </c>
      <c r="I16" s="1">
        <v>0.0005</v>
      </c>
      <c r="J16" s="1">
        <v>0.0004</v>
      </c>
      <c r="K16" s="1">
        <v>0.0005</v>
      </c>
      <c r="M16" s="1">
        <v>0.0243</v>
      </c>
      <c r="N16" s="1">
        <v>0.0248</v>
      </c>
      <c r="O16" s="1">
        <v>0.0306</v>
      </c>
      <c r="P16" s="1">
        <v>0.0465</v>
      </c>
    </row>
    <row r="17" spans="1:17" ht="12.75">
      <c r="A17" s="1" t="s">
        <v>29</v>
      </c>
      <c r="B17" s="1" t="s">
        <v>36</v>
      </c>
      <c r="C17" s="3">
        <f>26300/1000000</f>
        <v>0.0263</v>
      </c>
      <c r="D17" s="1">
        <v>0.0121</v>
      </c>
      <c r="E17" s="1">
        <v>0.0111</v>
      </c>
      <c r="F17" s="1">
        <v>0.0127</v>
      </c>
      <c r="G17" s="1">
        <f>954/1000000</f>
        <v>0.000954</v>
      </c>
      <c r="H17" s="1">
        <f>512/1000000</f>
        <v>0.000512</v>
      </c>
      <c r="I17" s="1">
        <f>489/1000000</f>
        <v>0.000489</v>
      </c>
      <c r="J17" s="1">
        <f>448/1000000</f>
        <v>0.000448</v>
      </c>
      <c r="K17" s="1">
        <f>480/1000000</f>
        <v>0.00048</v>
      </c>
      <c r="L17" s="1">
        <f>34.5/1000000</f>
        <v>3.45E-05</v>
      </c>
      <c r="M17" s="1">
        <f>26300/1000000</f>
        <v>0.0263</v>
      </c>
      <c r="N17" s="1">
        <f>25200/1000000</f>
        <v>0.0252</v>
      </c>
      <c r="O17" s="1">
        <f>30900/1000000</f>
        <v>0.0309</v>
      </c>
      <c r="P17" s="1">
        <f>45200/1000000</f>
        <v>0.0452</v>
      </c>
      <c r="Q17" s="1">
        <f>7630/1000000</f>
        <v>0.00763</v>
      </c>
    </row>
    <row r="18" spans="4:13" ht="12.75">
      <c r="D18" s="1">
        <f>AVERAGE(D10:D17)</f>
        <v>0.011787893625</v>
      </c>
      <c r="E18" s="1">
        <f>AVERAGE(E10:E17)</f>
        <v>0.011856971714285713</v>
      </c>
      <c r="J18" s="1">
        <f>AVERAGE(J10:J17)</f>
        <v>0.00043558050000000004</v>
      </c>
      <c r="K18" s="1">
        <f>AVERAGE(K10:K17)</f>
        <v>0.0004922875714285715</v>
      </c>
      <c r="M18" s="1">
        <f>AVERAGE(M10:M17)</f>
        <v>0.025584799999999998</v>
      </c>
    </row>
    <row r="19" spans="4:13" ht="12.75">
      <c r="D19" s="1">
        <f>STDEV(D10:D17)</f>
        <v>0.0005301771286326299</v>
      </c>
      <c r="E19" s="1">
        <f>STDEV(E10:E17)</f>
        <v>0.002932559228205617</v>
      </c>
      <c r="J19" s="1">
        <f>STDEV(J10:J17)</f>
        <v>3.705998221127412E-05</v>
      </c>
      <c r="K19" s="1">
        <f>STDEV(K10:K17)</f>
        <v>9.825691559326494E-06</v>
      </c>
      <c r="M19" s="1">
        <f>STDEV(M10:M17)</f>
        <v>0.0011712304250538022</v>
      </c>
    </row>
    <row r="22" spans="1:4" ht="12.75">
      <c r="A22" s="1">
        <v>1.124</v>
      </c>
      <c r="B22" s="1">
        <v>1.127</v>
      </c>
      <c r="C22" s="1">
        <v>1.143</v>
      </c>
      <c r="D22" s="1">
        <v>1.243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IPAC/CALTECH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IPAC/ CALTECH</dc:creator>
  <cp:keywords/>
  <dc:description/>
  <cp:lastModifiedBy>IPAC/ CALTECH</cp:lastModifiedBy>
  <dcterms:created xsi:type="dcterms:W3CDTF">2010-06-16T20:40:59Z</dcterms:created>
  <dcterms:modified xsi:type="dcterms:W3CDTF">2010-06-16T23:03:41Z</dcterms:modified>
  <cp:category/>
  <cp:version/>
  <cp:contentType/>
  <cp:contentStatus/>
</cp:coreProperties>
</file>