
<file path=[Content_Types].xml><?xml version="1.0" encoding="utf-8"?>
<Types xmlns="http://schemas.openxmlformats.org/package/2006/content-types">
  <Override PartName="/xl/worksheets/sheet12.xml" ContentType="application/vnd.openxmlformats-officedocument.spreadsheetml.worksheet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25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7.xml" ContentType="application/vnd.openxmlformats-officedocument.spreadsheetml.workshee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worksheets/sheet9.xml" ContentType="application/vnd.openxmlformats-officedocument.spreadsheetml.worksheet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10.xml" ContentType="application/vnd.openxmlformats-officedocument.drawing+xml"/>
  <Override PartName="/xl/drawings/drawing12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xl/workbook.xml" ContentType="application/vnd.openxmlformats-officedocument.spreadsheetml.sheet.main+xml"/>
  <Override PartName="/xl/drawings/drawing23.xml" ContentType="application/vnd.openxmlformats-officedocument.drawing+xml"/>
  <Override PartName="/xl/worksheets/sheet18.xml" ContentType="application/vnd.openxmlformats-officedocument.spreadsheetml.worksheet+xml"/>
  <Default Extension="xml" ContentType="application/xml"/>
  <Override PartName="/xl/charts/chart3.xml" ContentType="application/vnd.openxmlformats-officedocument.drawingml.chart+xml"/>
  <Override PartName="/xl/charts/chart27.xml" ContentType="application/vnd.openxmlformats-officedocument.drawingml.chart+xml"/>
  <Override PartName="/xl/charts/chart11.xml" ContentType="application/vnd.openxmlformats-officedocument.drawingml.char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drawings/drawing11.xml" ContentType="application/vnd.openxmlformats-officedocument.drawing+xml"/>
  <Override PartName="/xl/charts/chart22.xml" ContentType="application/vnd.openxmlformats-officedocument.drawingml.chart+xml"/>
  <Override PartName="/xl/worksheets/sheet6.xml" ContentType="application/vnd.openxmlformats-officedocument.spreadsheetml.worksheet+xml"/>
  <Override PartName="/xl/worksheets/sheet23.xml" ContentType="application/vnd.openxmlformats-officedocument.spreadsheetml.worksheet+xml"/>
  <Override PartName="/xl/worksheets/sheet11.xml" ContentType="application/vnd.openxmlformats-officedocument.spreadsheetml.worksheet+xml"/>
  <Override PartName="/xl/drawings/drawing19.xml" ContentType="application/vnd.openxmlformats-officedocument.drawing+xml"/>
  <Override PartName="/xl/styles.xml" ContentType="application/vnd.openxmlformats-officedocument.spreadsheetml.styles+xml"/>
  <Override PartName="/xl/charts/chart16.xml" ContentType="application/vnd.openxmlformats-officedocument.drawingml.chart+xml"/>
  <Override PartName="/xl/charts/chart20.xml" ContentType="application/vnd.openxmlformats-officedocument.drawingml.chart+xml"/>
  <Override PartName="/xl/worksheets/sheet1.xml" ContentType="application/vnd.openxmlformats-officedocument.spreadsheetml.worksheet+xml"/>
  <Override PartName="/xl/charts/chart7.xml" ContentType="application/vnd.openxmlformats-officedocument.drawingml.chart+xml"/>
  <Override PartName="/xl/worksheets/sheet2.xml" ContentType="application/vnd.openxmlformats-officedocument.spreadsheetml.worksheet+xml"/>
  <Override PartName="/xl/worksheets/sheet27.xml" ContentType="application/vnd.openxmlformats-officedocument.spreadsheetml.worksheet+xml"/>
  <Override PartName="/xl/charts/chart24.xml" ContentType="application/vnd.openxmlformats-officedocument.drawingml.chart+xml"/>
  <Override PartName="/xl/worksheets/sheet14.xml" ContentType="application/vnd.openxmlformats-officedocument.spreadsheetml.worksheet+xml"/>
  <Override PartName="/xl/charts/chart21.xml" ContentType="application/vnd.openxmlformats-officedocument.drawingml.chart+xml"/>
  <Override PartName="/xl/charts/chart23.xml" ContentType="application/vnd.openxmlformats-officedocument.drawingml.chart+xml"/>
  <Override PartName="/xl/worksheets/sheet22.xml" ContentType="application/vnd.openxmlformats-officedocument.spreadsheetml.worksheet+xml"/>
  <Override PartName="/xl/drawings/drawing3.xml" ContentType="application/vnd.openxmlformats-officedocument.drawing+xml"/>
  <Override PartName="/xl/drawings/drawing26.xml" ContentType="application/vnd.openxmlformats-officedocument.drawing+xml"/>
  <Override PartName="/xl/charts/chart2.xml" ContentType="application/vnd.openxmlformats-officedocument.drawingml.chart+xml"/>
  <Override PartName="/xl/worksheets/sheet15.xml" ContentType="application/vnd.openxmlformats-officedocument.spreadsheetml.worksheet+xml"/>
  <Override PartName="/xl/drawings/drawing24.xml" ContentType="application/vnd.openxmlformats-officedocument.drawing+xml"/>
  <Override PartName="/xl/charts/chart14.xml" ContentType="application/vnd.openxmlformats-officedocument.drawingml.chart+xml"/>
  <Override PartName="/xl/charts/chart17.xml" ContentType="application/vnd.openxmlformats-officedocument.drawingml.chart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drawings/drawing14.xml" ContentType="application/vnd.openxmlformats-officedocument.drawing+xml"/>
  <Override PartName="/xl/charts/chart18.xml" ContentType="application/vnd.openxmlformats-officedocument.drawingml.chart+xml"/>
  <Override PartName="/xl/worksheets/sheet16.xml" ContentType="application/vnd.openxmlformats-officedocument.spreadsheetml.worksheet+xml"/>
  <Override PartName="/xl/worksheets/sheet2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9.xml" ContentType="application/vnd.openxmlformats-officedocument.spreadsheetml.worksheet+xml"/>
  <Default Extension="jpeg" ContentType="image/jpeg"/>
  <Override PartName="/docProps/core.xml" ContentType="application/vnd.openxmlformats-package.core-properties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charts/chart6.xml" ContentType="application/vnd.openxmlformats-officedocument.drawingml.chart+xml"/>
  <Override PartName="/xl/sharedStrings.xml" ContentType="application/vnd.openxmlformats-officedocument.spreadsheetml.sharedStrings+xml"/>
  <Override PartName="/xl/drawings/drawing4.xml" ContentType="application/vnd.openxmlformats-officedocument.drawing+xml"/>
  <Override PartName="/xl/drawings/drawing8.xml" ContentType="application/vnd.openxmlformats-officedocument.drawing+xml"/>
  <Override PartName="/xl/drawings/drawing16.xml" ContentType="application/vnd.openxmlformats-officedocument.drawing+xml"/>
  <Override PartName="/xl/drawings/drawing21.xml" ContentType="application/vnd.openxmlformats-officedocument.drawing+xml"/>
  <Override PartName="/xl/charts/chart10.xml" ContentType="application/vnd.openxmlformats-officedocument.drawingml.chart+xml"/>
  <Override PartName="/xl/charts/chart25.xml" ContentType="application/vnd.openxmlformats-officedocument.drawingml.chart+xml"/>
  <Override PartName="/xl/drawings/drawing1.xml" ContentType="application/vnd.openxmlformats-officedocument.drawing+xml"/>
  <Override PartName="/xl/worksheets/sheet28.xml" ContentType="application/vnd.openxmlformats-officedocument.spreadsheetml.worksheet+xml"/>
  <Override PartName="/xl/worksheets/sheet17.xml" ContentType="application/vnd.openxmlformats-officedocument.spreadsheetml.worksheet+xml"/>
  <Override PartName="/xl/worksheets/sheet21.xml" ContentType="application/vnd.openxmlformats-officedocument.spreadsheetml.worksheet+xml"/>
  <Override PartName="/xl/charts/chart5.xml" ContentType="application/vnd.openxmlformats-officedocument.drawingml.chart+xml"/>
  <Override PartName="/xl/charts/chart19.xml" ContentType="application/vnd.openxmlformats-officedocument.drawingml.chart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26.xml" ContentType="application/vnd.openxmlformats-officedocument.drawingml.chart+xml"/>
  <Default Extension="rels" ContentType="application/vnd.openxmlformats-package.relationships+xml"/>
  <Override PartName="/xl/worksheets/sheet1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6860" yWindow="-1180" windowWidth="25220" windowHeight="15640" tabRatio="500" firstSheet="6" activeTab="13"/>
  </bookViews>
  <sheets>
    <sheet name="justysos+opt2.cat.tbl" sheetId="1" r:id="rId1"/>
    <sheet name="SED Plot Data" sheetId="2" r:id="rId2"/>
    <sheet name="SED1" sheetId="5" r:id="rId3"/>
    <sheet name="SED2" sheetId="9" r:id="rId4"/>
    <sheet name="SED3" sheetId="10" r:id="rId5"/>
    <sheet name="SED4" sheetId="11" r:id="rId6"/>
    <sheet name="SED5" sheetId="12" r:id="rId7"/>
    <sheet name="SED6" sheetId="13" r:id="rId8"/>
    <sheet name="SED7" sheetId="14" r:id="rId9"/>
    <sheet name="SED8" sheetId="15" r:id="rId10"/>
    <sheet name="SED9" sheetId="16" r:id="rId11"/>
    <sheet name="SED10" sheetId="17" r:id="rId12"/>
    <sheet name="SED11-Rejectedj" sheetId="18" r:id="rId13"/>
    <sheet name="SED12" sheetId="19" r:id="rId14"/>
    <sheet name="SED13-Rejected" sheetId="20" r:id="rId15"/>
    <sheet name="SED14" sheetId="21" r:id="rId16"/>
    <sheet name="SED15" sheetId="22" r:id="rId17"/>
    <sheet name="SED16" sheetId="23" r:id="rId18"/>
    <sheet name="SED17" sheetId="24" r:id="rId19"/>
    <sheet name="SED18" sheetId="25" r:id="rId20"/>
    <sheet name="SED19" sheetId="26" r:id="rId21"/>
    <sheet name="SED20" sheetId="27" r:id="rId22"/>
    <sheet name="SED21" sheetId="28" r:id="rId23"/>
    <sheet name="SED22" sheetId="29" r:id="rId24"/>
    <sheet name="SED23" sheetId="30" r:id="rId25"/>
    <sheet name="SED24" sheetId="31" r:id="rId26"/>
    <sheet name="SED25" sheetId="32" r:id="rId27"/>
    <sheet name="SED26" sheetId="33" r:id="rId28"/>
    <sheet name="SED27" sheetId="34" r:id="rId29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C19" i="1"/>
  <c r="CD19"/>
  <c r="CE19"/>
  <c r="AF19"/>
  <c r="AG19"/>
  <c r="AH19"/>
  <c r="CC9"/>
  <c r="CD9"/>
  <c r="CE9"/>
  <c r="CC10"/>
  <c r="CD10"/>
  <c r="CE10"/>
  <c r="CC11"/>
  <c r="CD11"/>
  <c r="CE11"/>
  <c r="CC12"/>
  <c r="CD12"/>
  <c r="CE12"/>
  <c r="CC13"/>
  <c r="CD13"/>
  <c r="CE13"/>
  <c r="CC14"/>
  <c r="CD14"/>
  <c r="CE14"/>
  <c r="CC15"/>
  <c r="CD15"/>
  <c r="CE15"/>
  <c r="CC16"/>
  <c r="CD16"/>
  <c r="CE16"/>
  <c r="CC17"/>
  <c r="CD17"/>
  <c r="CE17"/>
  <c r="CC18"/>
  <c r="CD18"/>
  <c r="CE18"/>
  <c r="CC20"/>
  <c r="CD20"/>
  <c r="CE20"/>
  <c r="CC21"/>
  <c r="CD21"/>
  <c r="CE21"/>
  <c r="CC22"/>
  <c r="CD22"/>
  <c r="CE22"/>
  <c r="CC23"/>
  <c r="CD23"/>
  <c r="CE23"/>
  <c r="CC24"/>
  <c r="CD24"/>
  <c r="CE24"/>
  <c r="CC25"/>
  <c r="CD25"/>
  <c r="CE25"/>
  <c r="CC26"/>
  <c r="CD26"/>
  <c r="CE26"/>
  <c r="CC27"/>
  <c r="CD27"/>
  <c r="CE27"/>
  <c r="CC28"/>
  <c r="CD28"/>
  <c r="CE28"/>
  <c r="CC29"/>
  <c r="CD29"/>
  <c r="CE29"/>
  <c r="CC30"/>
  <c r="CD30"/>
  <c r="CE30"/>
  <c r="CC31"/>
  <c r="CD31"/>
  <c r="CE31"/>
  <c r="CC32"/>
  <c r="CD32"/>
  <c r="CE32"/>
  <c r="CC33"/>
  <c r="CD33"/>
  <c r="CE33"/>
  <c r="CC34"/>
  <c r="CD34"/>
  <c r="CE34"/>
  <c r="CC35"/>
  <c r="CD35"/>
  <c r="CE35"/>
  <c r="CC36"/>
  <c r="CD36"/>
  <c r="CE36"/>
  <c r="CC37"/>
  <c r="CD37"/>
  <c r="CE37"/>
  <c r="CC8"/>
  <c r="CD8"/>
  <c r="CE8"/>
  <c r="BV9"/>
  <c r="BW9"/>
  <c r="BX9"/>
  <c r="BV10"/>
  <c r="BW10"/>
  <c r="BX10"/>
  <c r="BV11"/>
  <c r="BW11"/>
  <c r="BX11"/>
  <c r="BV12"/>
  <c r="BW12"/>
  <c r="BX12"/>
  <c r="BV13"/>
  <c r="BW13"/>
  <c r="BX13"/>
  <c r="BV14"/>
  <c r="BW14"/>
  <c r="BX14"/>
  <c r="BV15"/>
  <c r="BW15"/>
  <c r="BX15"/>
  <c r="BV16"/>
  <c r="BW16"/>
  <c r="BX16"/>
  <c r="BV17"/>
  <c r="BW17"/>
  <c r="BX17"/>
  <c r="BV18"/>
  <c r="BW18"/>
  <c r="BX18"/>
  <c r="BV19"/>
  <c r="BW19"/>
  <c r="BX19"/>
  <c r="BV20"/>
  <c r="BW20"/>
  <c r="BX20"/>
  <c r="BV21"/>
  <c r="BW21"/>
  <c r="BX21"/>
  <c r="BV22"/>
  <c r="BW22"/>
  <c r="BX22"/>
  <c r="BV23"/>
  <c r="BW23"/>
  <c r="BX23"/>
  <c r="BV24"/>
  <c r="BW24"/>
  <c r="BX24"/>
  <c r="BV25"/>
  <c r="BW25"/>
  <c r="BX25"/>
  <c r="BV26"/>
  <c r="BW26"/>
  <c r="BX26"/>
  <c r="BV27"/>
  <c r="BW27"/>
  <c r="BX27"/>
  <c r="BV28"/>
  <c r="BW28"/>
  <c r="BX28"/>
  <c r="BV29"/>
  <c r="BW29"/>
  <c r="BX29"/>
  <c r="BV30"/>
  <c r="BW30"/>
  <c r="BX30"/>
  <c r="BV31"/>
  <c r="BW31"/>
  <c r="BX31"/>
  <c r="BV32"/>
  <c r="BW32"/>
  <c r="BX32"/>
  <c r="BV33"/>
  <c r="BW33"/>
  <c r="BX33"/>
  <c r="BV34"/>
  <c r="BW34"/>
  <c r="BX34"/>
  <c r="BV35"/>
  <c r="BW35"/>
  <c r="BX35"/>
  <c r="BV36"/>
  <c r="BW36"/>
  <c r="BX36"/>
  <c r="BV37"/>
  <c r="BW37"/>
  <c r="BX37"/>
  <c r="BV8"/>
  <c r="BW8"/>
  <c r="BX8"/>
  <c r="BO9"/>
  <c r="BP9"/>
  <c r="BQ9"/>
  <c r="BO10"/>
  <c r="BP10"/>
  <c r="BQ10"/>
  <c r="BO11"/>
  <c r="BP11"/>
  <c r="BQ11"/>
  <c r="BO12"/>
  <c r="BP12"/>
  <c r="BQ12"/>
  <c r="BO13"/>
  <c r="BP13"/>
  <c r="BQ13"/>
  <c r="BO14"/>
  <c r="BP14"/>
  <c r="BQ14"/>
  <c r="BO15"/>
  <c r="BP15"/>
  <c r="BQ15"/>
  <c r="BO16"/>
  <c r="BP16"/>
  <c r="BQ16"/>
  <c r="BO17"/>
  <c r="BP17"/>
  <c r="BQ17"/>
  <c r="BO18"/>
  <c r="BP18"/>
  <c r="BQ18"/>
  <c r="BO19"/>
  <c r="BP19"/>
  <c r="BQ19"/>
  <c r="BO20"/>
  <c r="BP20"/>
  <c r="BQ20"/>
  <c r="BO21"/>
  <c r="BP21"/>
  <c r="BQ21"/>
  <c r="BO22"/>
  <c r="BP22"/>
  <c r="BQ22"/>
  <c r="BO23"/>
  <c r="BP23"/>
  <c r="BQ23"/>
  <c r="BO24"/>
  <c r="BP24"/>
  <c r="BQ24"/>
  <c r="BO25"/>
  <c r="BP25"/>
  <c r="BQ25"/>
  <c r="BO26"/>
  <c r="BP26"/>
  <c r="BQ26"/>
  <c r="BO27"/>
  <c r="BP27"/>
  <c r="BQ27"/>
  <c r="BO28"/>
  <c r="BP28"/>
  <c r="BQ28"/>
  <c r="BO29"/>
  <c r="BP29"/>
  <c r="BQ29"/>
  <c r="BO30"/>
  <c r="BP30"/>
  <c r="BQ30"/>
  <c r="BO31"/>
  <c r="BP31"/>
  <c r="BQ31"/>
  <c r="BO32"/>
  <c r="BP32"/>
  <c r="BQ32"/>
  <c r="BO33"/>
  <c r="BP33"/>
  <c r="BQ33"/>
  <c r="BO34"/>
  <c r="BP34"/>
  <c r="BQ34"/>
  <c r="BO35"/>
  <c r="BP35"/>
  <c r="BQ35"/>
  <c r="BO36"/>
  <c r="BP36"/>
  <c r="BQ36"/>
  <c r="BO37"/>
  <c r="BP37"/>
  <c r="BQ37"/>
  <c r="BO8"/>
  <c r="BP8"/>
  <c r="BQ8"/>
  <c r="BH9"/>
  <c r="BI9"/>
  <c r="BH10"/>
  <c r="BI10"/>
  <c r="BH11"/>
  <c r="BI11"/>
  <c r="BH12"/>
  <c r="BI12"/>
  <c r="BH13"/>
  <c r="BI13"/>
  <c r="BH14"/>
  <c r="BI14"/>
  <c r="BH15"/>
  <c r="BI15"/>
  <c r="BH16"/>
  <c r="BI16"/>
  <c r="BH17"/>
  <c r="BI17"/>
  <c r="BH18"/>
  <c r="BI18"/>
  <c r="BH19"/>
  <c r="BI19"/>
  <c r="BH20"/>
  <c r="BI20"/>
  <c r="BH21"/>
  <c r="BI21"/>
  <c r="BH22"/>
  <c r="BI22"/>
  <c r="BH23"/>
  <c r="BI23"/>
  <c r="BH24"/>
  <c r="BI24"/>
  <c r="BH25"/>
  <c r="BI25"/>
  <c r="BH26"/>
  <c r="BI26"/>
  <c r="BH27"/>
  <c r="BI27"/>
  <c r="BH28"/>
  <c r="BI28"/>
  <c r="BH29"/>
  <c r="BI29"/>
  <c r="BH30"/>
  <c r="BI30"/>
  <c r="BH31"/>
  <c r="BI31"/>
  <c r="BH32"/>
  <c r="BI32"/>
  <c r="BH33"/>
  <c r="BI33"/>
  <c r="BH34"/>
  <c r="BI34"/>
  <c r="BH35"/>
  <c r="BI35"/>
  <c r="BH36"/>
  <c r="BI36"/>
  <c r="BH37"/>
  <c r="BI37"/>
  <c r="BH8"/>
  <c r="BI8"/>
  <c r="BJ9"/>
  <c r="BJ10"/>
  <c r="BJ11"/>
  <c r="BJ12"/>
  <c r="BJ13"/>
  <c r="BJ14"/>
  <c r="BJ15"/>
  <c r="BJ16"/>
  <c r="BJ17"/>
  <c r="BJ18"/>
  <c r="BJ19"/>
  <c r="BJ20"/>
  <c r="BJ21"/>
  <c r="BJ22"/>
  <c r="BJ23"/>
  <c r="BJ24"/>
  <c r="BJ25"/>
  <c r="BJ26"/>
  <c r="BJ27"/>
  <c r="BJ28"/>
  <c r="BJ29"/>
  <c r="BJ30"/>
  <c r="BJ31"/>
  <c r="BJ32"/>
  <c r="BJ33"/>
  <c r="BJ34"/>
  <c r="BJ35"/>
  <c r="BJ36"/>
  <c r="BJ37"/>
  <c r="BJ8"/>
  <c r="BA9"/>
  <c r="BB9"/>
  <c r="BC9"/>
  <c r="BA10"/>
  <c r="BB10"/>
  <c r="BC10"/>
  <c r="BA11"/>
  <c r="BB11"/>
  <c r="BC11"/>
  <c r="BA12"/>
  <c r="BB12"/>
  <c r="BC12"/>
  <c r="BA13"/>
  <c r="BB13"/>
  <c r="BC13"/>
  <c r="BA14"/>
  <c r="BB14"/>
  <c r="BC14"/>
  <c r="BA15"/>
  <c r="BB15"/>
  <c r="BC15"/>
  <c r="BA16"/>
  <c r="BB16"/>
  <c r="BC16"/>
  <c r="BA17"/>
  <c r="BB17"/>
  <c r="BC17"/>
  <c r="BA18"/>
  <c r="BB18"/>
  <c r="BC18"/>
  <c r="BA19"/>
  <c r="BB19"/>
  <c r="BC19"/>
  <c r="BA20"/>
  <c r="BB20"/>
  <c r="BC20"/>
  <c r="BA21"/>
  <c r="BB21"/>
  <c r="BC21"/>
  <c r="BA22"/>
  <c r="BB22"/>
  <c r="BC22"/>
  <c r="BA23"/>
  <c r="BB23"/>
  <c r="BC23"/>
  <c r="BA24"/>
  <c r="BB24"/>
  <c r="BC24"/>
  <c r="BA25"/>
  <c r="BB25"/>
  <c r="BC25"/>
  <c r="BA26"/>
  <c r="BB26"/>
  <c r="BC26"/>
  <c r="BA27"/>
  <c r="BB27"/>
  <c r="BC27"/>
  <c r="BA28"/>
  <c r="BB28"/>
  <c r="BC28"/>
  <c r="BA29"/>
  <c r="BB29"/>
  <c r="BC29"/>
  <c r="BA30"/>
  <c r="BB30"/>
  <c r="BC30"/>
  <c r="BA31"/>
  <c r="BB31"/>
  <c r="BC31"/>
  <c r="BA32"/>
  <c r="BB32"/>
  <c r="BC32"/>
  <c r="BA33"/>
  <c r="BB33"/>
  <c r="BC33"/>
  <c r="BA34"/>
  <c r="BB34"/>
  <c r="BC34"/>
  <c r="BA35"/>
  <c r="BB35"/>
  <c r="BC35"/>
  <c r="BA36"/>
  <c r="BB36"/>
  <c r="BC36"/>
  <c r="BA37"/>
  <c r="BB37"/>
  <c r="BC37"/>
  <c r="BA8"/>
  <c r="BB8"/>
  <c r="BC8"/>
  <c r="AT9"/>
  <c r="AU9"/>
  <c r="AV9"/>
  <c r="AT10"/>
  <c r="AU10"/>
  <c r="AV10"/>
  <c r="AT11"/>
  <c r="AU11"/>
  <c r="AV11"/>
  <c r="AT12"/>
  <c r="AU12"/>
  <c r="AV12"/>
  <c r="AT13"/>
  <c r="AU13"/>
  <c r="AV13"/>
  <c r="AT14"/>
  <c r="AU14"/>
  <c r="AV14"/>
  <c r="AT15"/>
  <c r="AU15"/>
  <c r="AV15"/>
  <c r="AT16"/>
  <c r="AU16"/>
  <c r="AV16"/>
  <c r="AT17"/>
  <c r="AU17"/>
  <c r="AV17"/>
  <c r="AT18"/>
  <c r="AU18"/>
  <c r="AV18"/>
  <c r="AT19"/>
  <c r="AU19"/>
  <c r="AV19"/>
  <c r="AT20"/>
  <c r="AU20"/>
  <c r="AV20"/>
  <c r="AT21"/>
  <c r="AU21"/>
  <c r="AV21"/>
  <c r="AT22"/>
  <c r="AU22"/>
  <c r="AV22"/>
  <c r="AT23"/>
  <c r="AU23"/>
  <c r="AV23"/>
  <c r="AT24"/>
  <c r="AU24"/>
  <c r="AV24"/>
  <c r="AT25"/>
  <c r="AU25"/>
  <c r="AV25"/>
  <c r="AT26"/>
  <c r="AU26"/>
  <c r="AV26"/>
  <c r="AT27"/>
  <c r="AU27"/>
  <c r="AV27"/>
  <c r="AT28"/>
  <c r="AU28"/>
  <c r="AV28"/>
  <c r="AT29"/>
  <c r="AU29"/>
  <c r="AV29"/>
  <c r="AT30"/>
  <c r="AU30"/>
  <c r="AV30"/>
  <c r="AT31"/>
  <c r="AU31"/>
  <c r="AV31"/>
  <c r="AT32"/>
  <c r="AU32"/>
  <c r="AV32"/>
  <c r="AT33"/>
  <c r="AU33"/>
  <c r="AV33"/>
  <c r="AT34"/>
  <c r="AU34"/>
  <c r="AV34"/>
  <c r="AT35"/>
  <c r="AU35"/>
  <c r="AV35"/>
  <c r="AT36"/>
  <c r="AU36"/>
  <c r="AV36"/>
  <c r="AT37"/>
  <c r="AU37"/>
  <c r="AV37"/>
  <c r="AT8"/>
  <c r="AU8"/>
  <c r="AV8"/>
  <c r="AM9"/>
  <c r="AN9"/>
  <c r="AO9"/>
  <c r="AM10"/>
  <c r="AN10"/>
  <c r="AO10"/>
  <c r="AM11"/>
  <c r="AN11"/>
  <c r="AO11"/>
  <c r="AM12"/>
  <c r="AN12"/>
  <c r="AO12"/>
  <c r="AM13"/>
  <c r="AN13"/>
  <c r="AO13"/>
  <c r="AM14"/>
  <c r="AN14"/>
  <c r="AO14"/>
  <c r="AM15"/>
  <c r="AN15"/>
  <c r="AO15"/>
  <c r="AM16"/>
  <c r="AN16"/>
  <c r="AO16"/>
  <c r="AM17"/>
  <c r="AN17"/>
  <c r="AO17"/>
  <c r="AM18"/>
  <c r="AN18"/>
  <c r="AO18"/>
  <c r="AM19"/>
  <c r="AN19"/>
  <c r="AO19"/>
  <c r="AM20"/>
  <c r="AN20"/>
  <c r="AO20"/>
  <c r="AM21"/>
  <c r="AN21"/>
  <c r="AO21"/>
  <c r="AM22"/>
  <c r="AN22"/>
  <c r="AO22"/>
  <c r="AM23"/>
  <c r="AN23"/>
  <c r="AO23"/>
  <c r="AM24"/>
  <c r="AN24"/>
  <c r="AO24"/>
  <c r="AM25"/>
  <c r="AN25"/>
  <c r="AO25"/>
  <c r="AM26"/>
  <c r="AN26"/>
  <c r="AO26"/>
  <c r="AM27"/>
  <c r="AN27"/>
  <c r="AO27"/>
  <c r="AM28"/>
  <c r="AN28"/>
  <c r="AO28"/>
  <c r="AM29"/>
  <c r="AN29"/>
  <c r="AO29"/>
  <c r="AM30"/>
  <c r="AN30"/>
  <c r="AO30"/>
  <c r="AM31"/>
  <c r="AN31"/>
  <c r="AO31"/>
  <c r="AM32"/>
  <c r="AN32"/>
  <c r="AO32"/>
  <c r="AM33"/>
  <c r="AN33"/>
  <c r="AO33"/>
  <c r="AM34"/>
  <c r="AN34"/>
  <c r="AO34"/>
  <c r="AM35"/>
  <c r="AN35"/>
  <c r="AO35"/>
  <c r="AM36"/>
  <c r="AN36"/>
  <c r="AO36"/>
  <c r="AM37"/>
  <c r="AN37"/>
  <c r="AO37"/>
  <c r="AM8"/>
  <c r="AN8"/>
  <c r="AO8"/>
  <c r="AF9"/>
  <c r="AG9"/>
  <c r="AH9"/>
  <c r="AF10"/>
  <c r="AG10"/>
  <c r="AH10"/>
  <c r="AF11"/>
  <c r="AG11"/>
  <c r="AH11"/>
  <c r="AF12"/>
  <c r="AG12"/>
  <c r="AH12"/>
  <c r="AF13"/>
  <c r="AG13"/>
  <c r="AH13"/>
  <c r="AF14"/>
  <c r="AG14"/>
  <c r="AH14"/>
  <c r="AF15"/>
  <c r="AG15"/>
  <c r="AH15"/>
  <c r="AF16"/>
  <c r="AG16"/>
  <c r="AH16"/>
  <c r="AF17"/>
  <c r="AG17"/>
  <c r="AH17"/>
  <c r="AF18"/>
  <c r="AG18"/>
  <c r="AH18"/>
  <c r="AF20"/>
  <c r="AG20"/>
  <c r="AH20"/>
  <c r="AF21"/>
  <c r="AG21"/>
  <c r="AH21"/>
  <c r="AF22"/>
  <c r="AG22"/>
  <c r="AH22"/>
  <c r="AF23"/>
  <c r="AG23"/>
  <c r="AH23"/>
  <c r="AF24"/>
  <c r="AG24"/>
  <c r="AH24"/>
  <c r="AF25"/>
  <c r="AG25"/>
  <c r="AH25"/>
  <c r="AF26"/>
  <c r="AG26"/>
  <c r="AH26"/>
  <c r="AF27"/>
  <c r="AG27"/>
  <c r="AH27"/>
  <c r="AF28"/>
  <c r="AG28"/>
  <c r="AH28"/>
  <c r="AF29"/>
  <c r="AG29"/>
  <c r="AH29"/>
  <c r="AF30"/>
  <c r="AG30"/>
  <c r="AH30"/>
  <c r="AF31"/>
  <c r="AG31"/>
  <c r="AH31"/>
  <c r="AF32"/>
  <c r="AG32"/>
  <c r="AH32"/>
  <c r="AF33"/>
  <c r="AG33"/>
  <c r="AH33"/>
  <c r="AF34"/>
  <c r="AG34"/>
  <c r="AH34"/>
  <c r="AF35"/>
  <c r="AG35"/>
  <c r="AH35"/>
  <c r="AF36"/>
  <c r="AG36"/>
  <c r="AH36"/>
  <c r="AF37"/>
  <c r="AG37"/>
  <c r="AH37"/>
  <c r="AF8"/>
  <c r="AG8"/>
  <c r="AH8"/>
  <c r="AA9"/>
  <c r="AB9"/>
  <c r="AC9"/>
  <c r="AD9"/>
  <c r="AA10"/>
  <c r="AB10"/>
  <c r="AC10"/>
  <c r="AD10"/>
  <c r="AA11"/>
  <c r="AB11"/>
  <c r="AC11"/>
  <c r="AD11"/>
  <c r="AA12"/>
  <c r="AB12"/>
  <c r="AC12"/>
  <c r="AD12"/>
  <c r="AA13"/>
  <c r="AB13"/>
  <c r="AC13"/>
  <c r="AD13"/>
  <c r="AA14"/>
  <c r="AB14"/>
  <c r="AC14"/>
  <c r="AD14"/>
  <c r="AA15"/>
  <c r="AB15"/>
  <c r="AC15"/>
  <c r="AD15"/>
  <c r="AA16"/>
  <c r="AB16"/>
  <c r="AC16"/>
  <c r="AD16"/>
  <c r="AA17"/>
  <c r="AB17"/>
  <c r="AC17"/>
  <c r="AD17"/>
  <c r="AA18"/>
  <c r="AB18"/>
  <c r="AC18"/>
  <c r="AD18"/>
  <c r="AA19"/>
  <c r="AB19"/>
  <c r="AC19"/>
  <c r="AD19"/>
  <c r="AA20"/>
  <c r="AB20"/>
  <c r="AC20"/>
  <c r="AD20"/>
  <c r="AA21"/>
  <c r="AB21"/>
  <c r="AC21"/>
  <c r="AD21"/>
  <c r="AA22"/>
  <c r="AB22"/>
  <c r="AC22"/>
  <c r="AD22"/>
  <c r="AA23"/>
  <c r="AB23"/>
  <c r="AC23"/>
  <c r="AD23"/>
  <c r="AA24"/>
  <c r="AB24"/>
  <c r="AC24"/>
  <c r="AD24"/>
  <c r="AA25"/>
  <c r="AB25"/>
  <c r="AC25"/>
  <c r="AD25"/>
  <c r="AA26"/>
  <c r="AB26"/>
  <c r="AC26"/>
  <c r="AD26"/>
  <c r="AA27"/>
  <c r="AB27"/>
  <c r="AC27"/>
  <c r="AD27"/>
  <c r="AA28"/>
  <c r="AB28"/>
  <c r="AC28"/>
  <c r="AD28"/>
  <c r="AA29"/>
  <c r="AB29"/>
  <c r="AC29"/>
  <c r="AD29"/>
  <c r="AA30"/>
  <c r="AB30"/>
  <c r="AC30"/>
  <c r="AD30"/>
  <c r="AA31"/>
  <c r="AB31"/>
  <c r="AC31"/>
  <c r="AD31"/>
  <c r="AA32"/>
  <c r="AB32"/>
  <c r="AC32"/>
  <c r="AD32"/>
  <c r="AA33"/>
  <c r="AB33"/>
  <c r="AC33"/>
  <c r="AD33"/>
  <c r="AA34"/>
  <c r="AB34"/>
  <c r="AC34"/>
  <c r="AD34"/>
  <c r="AA35"/>
  <c r="AB35"/>
  <c r="AC35"/>
  <c r="AD35"/>
  <c r="AA36"/>
  <c r="AB36"/>
  <c r="AC36"/>
  <c r="AD36"/>
  <c r="AA37"/>
  <c r="AB37"/>
  <c r="AC37"/>
  <c r="AD37"/>
  <c r="AA8"/>
  <c r="AB8"/>
  <c r="AC8"/>
  <c r="AD8"/>
  <c r="U9"/>
  <c r="V9"/>
  <c r="W9"/>
  <c r="X9"/>
  <c r="U10"/>
  <c r="V10"/>
  <c r="W10"/>
  <c r="X10"/>
  <c r="U11"/>
  <c r="V11"/>
  <c r="W11"/>
  <c r="X11"/>
  <c r="U12"/>
  <c r="V12"/>
  <c r="W12"/>
  <c r="X12"/>
  <c r="U13"/>
  <c r="V13"/>
  <c r="W13"/>
  <c r="X13"/>
  <c r="U14"/>
  <c r="V14"/>
  <c r="W14"/>
  <c r="X14"/>
  <c r="U15"/>
  <c r="V15"/>
  <c r="W15"/>
  <c r="X15"/>
  <c r="U16"/>
  <c r="V16"/>
  <c r="W16"/>
  <c r="X16"/>
  <c r="U17"/>
  <c r="V17"/>
  <c r="W17"/>
  <c r="X17"/>
  <c r="U18"/>
  <c r="V18"/>
  <c r="W18"/>
  <c r="X18"/>
  <c r="U19"/>
  <c r="V19"/>
  <c r="W19"/>
  <c r="X19"/>
  <c r="U20"/>
  <c r="V20"/>
  <c r="W20"/>
  <c r="X20"/>
  <c r="U21"/>
  <c r="V21"/>
  <c r="W21"/>
  <c r="X21"/>
  <c r="U22"/>
  <c r="V22"/>
  <c r="W22"/>
  <c r="X22"/>
  <c r="U23"/>
  <c r="V23"/>
  <c r="W23"/>
  <c r="X23"/>
  <c r="U24"/>
  <c r="V24"/>
  <c r="W24"/>
  <c r="X24"/>
  <c r="U25"/>
  <c r="V25"/>
  <c r="W25"/>
  <c r="X25"/>
  <c r="U26"/>
  <c r="V26"/>
  <c r="W26"/>
  <c r="X26"/>
  <c r="U27"/>
  <c r="V27"/>
  <c r="W27"/>
  <c r="X27"/>
  <c r="U28"/>
  <c r="V28"/>
  <c r="W28"/>
  <c r="X28"/>
  <c r="U29"/>
  <c r="V29"/>
  <c r="W29"/>
  <c r="X29"/>
  <c r="U30"/>
  <c r="V30"/>
  <c r="W30"/>
  <c r="X30"/>
  <c r="U31"/>
  <c r="V31"/>
  <c r="W31"/>
  <c r="X31"/>
  <c r="U32"/>
  <c r="V32"/>
  <c r="W32"/>
  <c r="X32"/>
  <c r="U33"/>
  <c r="V33"/>
  <c r="W33"/>
  <c r="X33"/>
  <c r="U34"/>
  <c r="V34"/>
  <c r="W34"/>
  <c r="X34"/>
  <c r="U35"/>
  <c r="V35"/>
  <c r="W35"/>
  <c r="X35"/>
  <c r="U36"/>
  <c r="V36"/>
  <c r="W36"/>
  <c r="X36"/>
  <c r="U37"/>
  <c r="V37"/>
  <c r="W37"/>
  <c r="X37"/>
  <c r="U8"/>
  <c r="V8"/>
  <c r="W8"/>
  <c r="X8"/>
  <c r="O9"/>
  <c r="P9"/>
  <c r="Q9"/>
  <c r="R9"/>
  <c r="O10"/>
  <c r="P10"/>
  <c r="Q10"/>
  <c r="R10"/>
  <c r="O11"/>
  <c r="P11"/>
  <c r="Q11"/>
  <c r="R11"/>
  <c r="O12"/>
  <c r="P12"/>
  <c r="Q12"/>
  <c r="R12"/>
  <c r="O13"/>
  <c r="P13"/>
  <c r="Q13"/>
  <c r="R13"/>
  <c r="O14"/>
  <c r="P14"/>
  <c r="Q14"/>
  <c r="R14"/>
  <c r="O15"/>
  <c r="P15"/>
  <c r="Q15"/>
  <c r="R15"/>
  <c r="O16"/>
  <c r="P16"/>
  <c r="Q16"/>
  <c r="R16"/>
  <c r="O17"/>
  <c r="P17"/>
  <c r="Q17"/>
  <c r="R17"/>
  <c r="O18"/>
  <c r="P18"/>
  <c r="Q18"/>
  <c r="R18"/>
  <c r="O19"/>
  <c r="P19"/>
  <c r="Q19"/>
  <c r="R19"/>
  <c r="O20"/>
  <c r="P20"/>
  <c r="Q20"/>
  <c r="R20"/>
  <c r="O21"/>
  <c r="P21"/>
  <c r="Q21"/>
  <c r="R21"/>
  <c r="O22"/>
  <c r="P22"/>
  <c r="Q22"/>
  <c r="R22"/>
  <c r="O23"/>
  <c r="P23"/>
  <c r="Q23"/>
  <c r="R23"/>
  <c r="O24"/>
  <c r="P24"/>
  <c r="Q24"/>
  <c r="R24"/>
  <c r="O25"/>
  <c r="P25"/>
  <c r="Q25"/>
  <c r="R25"/>
  <c r="O26"/>
  <c r="P26"/>
  <c r="Q26"/>
  <c r="R26"/>
  <c r="O27"/>
  <c r="P27"/>
  <c r="Q27"/>
  <c r="R27"/>
  <c r="O28"/>
  <c r="P28"/>
  <c r="Q28"/>
  <c r="R28"/>
  <c r="O29"/>
  <c r="P29"/>
  <c r="Q29"/>
  <c r="R29"/>
  <c r="O30"/>
  <c r="P30"/>
  <c r="Q30"/>
  <c r="R30"/>
  <c r="O31"/>
  <c r="P31"/>
  <c r="Q31"/>
  <c r="R31"/>
  <c r="O32"/>
  <c r="P32"/>
  <c r="Q32"/>
  <c r="R32"/>
  <c r="O33"/>
  <c r="P33"/>
  <c r="Q33"/>
  <c r="R33"/>
  <c r="O34"/>
  <c r="P34"/>
  <c r="Q34"/>
  <c r="R34"/>
  <c r="O35"/>
  <c r="P35"/>
  <c r="Q35"/>
  <c r="R35"/>
  <c r="O36"/>
  <c r="P36"/>
  <c r="Q36"/>
  <c r="R36"/>
  <c r="O37"/>
  <c r="P37"/>
  <c r="Q37"/>
  <c r="R37"/>
  <c r="O8"/>
  <c r="P8"/>
  <c r="Q8"/>
  <c r="R8"/>
  <c r="I9"/>
  <c r="J9"/>
  <c r="K9"/>
  <c r="L9"/>
  <c r="I10"/>
  <c r="J10"/>
  <c r="K10"/>
  <c r="L10"/>
  <c r="I11"/>
  <c r="J11"/>
  <c r="K11"/>
  <c r="L11"/>
  <c r="I12"/>
  <c r="J12"/>
  <c r="K12"/>
  <c r="L12"/>
  <c r="I13"/>
  <c r="J13"/>
  <c r="K13"/>
  <c r="L13"/>
  <c r="I14"/>
  <c r="J14"/>
  <c r="K14"/>
  <c r="L14"/>
  <c r="I15"/>
  <c r="J15"/>
  <c r="K15"/>
  <c r="L15"/>
  <c r="I16"/>
  <c r="J16"/>
  <c r="K16"/>
  <c r="L16"/>
  <c r="I17"/>
  <c r="J17"/>
  <c r="K17"/>
  <c r="L17"/>
  <c r="I18"/>
  <c r="J18"/>
  <c r="K18"/>
  <c r="L18"/>
  <c r="I19"/>
  <c r="J19"/>
  <c r="K19"/>
  <c r="L19"/>
  <c r="I20"/>
  <c r="J20"/>
  <c r="K20"/>
  <c r="L20"/>
  <c r="I21"/>
  <c r="J21"/>
  <c r="K21"/>
  <c r="L21"/>
  <c r="I22"/>
  <c r="J22"/>
  <c r="K22"/>
  <c r="L22"/>
  <c r="I23"/>
  <c r="J23"/>
  <c r="K23"/>
  <c r="L23"/>
  <c r="I24"/>
  <c r="J24"/>
  <c r="K24"/>
  <c r="L24"/>
  <c r="I25"/>
  <c r="J25"/>
  <c r="K25"/>
  <c r="L25"/>
  <c r="I26"/>
  <c r="J26"/>
  <c r="K26"/>
  <c r="L26"/>
  <c r="I27"/>
  <c r="J27"/>
  <c r="K27"/>
  <c r="L27"/>
  <c r="I28"/>
  <c r="J28"/>
  <c r="K28"/>
  <c r="L28"/>
  <c r="I29"/>
  <c r="J29"/>
  <c r="K29"/>
  <c r="L29"/>
  <c r="I30"/>
  <c r="J30"/>
  <c r="K30"/>
  <c r="L30"/>
  <c r="I31"/>
  <c r="J31"/>
  <c r="K31"/>
  <c r="L31"/>
  <c r="I32"/>
  <c r="J32"/>
  <c r="K32"/>
  <c r="L32"/>
  <c r="I33"/>
  <c r="J33"/>
  <c r="K33"/>
  <c r="L33"/>
  <c r="I34"/>
  <c r="J34"/>
  <c r="K34"/>
  <c r="L34"/>
  <c r="I35"/>
  <c r="J35"/>
  <c r="K35"/>
  <c r="L35"/>
  <c r="I36"/>
  <c r="J36"/>
  <c r="K36"/>
  <c r="L36"/>
  <c r="I37"/>
  <c r="J37"/>
  <c r="K37"/>
  <c r="L37"/>
  <c r="I8"/>
  <c r="J8"/>
  <c r="K8"/>
  <c r="L8"/>
  <c r="CN18" i="2"/>
  <c r="CO18"/>
  <c r="CQ18"/>
  <c r="CP18"/>
  <c r="AJ18"/>
  <c r="AK18"/>
  <c r="AM18"/>
  <c r="AL18"/>
  <c r="CF11"/>
  <c r="CG11"/>
  <c r="CI11"/>
  <c r="CN8"/>
  <c r="CO8"/>
  <c r="CQ8"/>
  <c r="CN9"/>
  <c r="CO9"/>
  <c r="CQ9"/>
  <c r="CN10"/>
  <c r="CO10"/>
  <c r="CQ10"/>
  <c r="CN11"/>
  <c r="CO11"/>
  <c r="CQ11"/>
  <c r="CN12"/>
  <c r="CO12"/>
  <c r="CQ12"/>
  <c r="CN13"/>
  <c r="CO13"/>
  <c r="CQ13"/>
  <c r="CN14"/>
  <c r="CO14"/>
  <c r="CQ14"/>
  <c r="CN15"/>
  <c r="CO15"/>
  <c r="CQ15"/>
  <c r="CN16"/>
  <c r="CO16"/>
  <c r="CQ16"/>
  <c r="CN17"/>
  <c r="CO17"/>
  <c r="CQ17"/>
  <c r="CN19"/>
  <c r="CO19"/>
  <c r="CQ19"/>
  <c r="CN20"/>
  <c r="CO20"/>
  <c r="CQ20"/>
  <c r="CN21"/>
  <c r="CO21"/>
  <c r="CQ21"/>
  <c r="CN22"/>
  <c r="CO22"/>
  <c r="CQ22"/>
  <c r="CN23"/>
  <c r="CO23"/>
  <c r="CQ23"/>
  <c r="CN24"/>
  <c r="CO24"/>
  <c r="CQ24"/>
  <c r="CN25"/>
  <c r="CO25"/>
  <c r="CQ25"/>
  <c r="CN26"/>
  <c r="CO26"/>
  <c r="CQ26"/>
  <c r="CN27"/>
  <c r="CO27"/>
  <c r="CQ27"/>
  <c r="CN28"/>
  <c r="CO28"/>
  <c r="CQ28"/>
  <c r="CN29"/>
  <c r="CO29"/>
  <c r="CQ29"/>
  <c r="CN30"/>
  <c r="CO30"/>
  <c r="CQ30"/>
  <c r="CN31"/>
  <c r="CO31"/>
  <c r="CQ31"/>
  <c r="CN32"/>
  <c r="CO32"/>
  <c r="CQ32"/>
  <c r="CN33"/>
  <c r="CO33"/>
  <c r="CQ33"/>
  <c r="CN7"/>
  <c r="CO7"/>
  <c r="CQ7"/>
  <c r="CP8"/>
  <c r="CP9"/>
  <c r="CP10"/>
  <c r="CP11"/>
  <c r="CP12"/>
  <c r="CP13"/>
  <c r="CP14"/>
  <c r="CP15"/>
  <c r="CP16"/>
  <c r="CP17"/>
  <c r="CP19"/>
  <c r="CP20"/>
  <c r="CP21"/>
  <c r="CP22"/>
  <c r="CP23"/>
  <c r="CP24"/>
  <c r="CP25"/>
  <c r="CP26"/>
  <c r="CP27"/>
  <c r="CP28"/>
  <c r="CP29"/>
  <c r="CP30"/>
  <c r="CP31"/>
  <c r="CP32"/>
  <c r="CP33"/>
  <c r="CP7"/>
  <c r="CF8"/>
  <c r="CG8"/>
  <c r="CI8"/>
  <c r="CF9"/>
  <c r="CG9"/>
  <c r="CI9"/>
  <c r="CF10"/>
  <c r="CG10"/>
  <c r="CI10"/>
  <c r="CF12"/>
  <c r="CG12"/>
  <c r="CI12"/>
  <c r="CF13"/>
  <c r="CG13"/>
  <c r="CI13"/>
  <c r="CF14"/>
  <c r="CG14"/>
  <c r="CI14"/>
  <c r="CF15"/>
  <c r="CG15"/>
  <c r="CI15"/>
  <c r="CF16"/>
  <c r="CG16"/>
  <c r="CI16"/>
  <c r="CF17"/>
  <c r="CG17"/>
  <c r="CI17"/>
  <c r="CF18"/>
  <c r="CG18"/>
  <c r="CI18"/>
  <c r="CF19"/>
  <c r="CG19"/>
  <c r="CI19"/>
  <c r="CF20"/>
  <c r="CG20"/>
  <c r="CI20"/>
  <c r="CF21"/>
  <c r="CG21"/>
  <c r="CI21"/>
  <c r="CF22"/>
  <c r="CG22"/>
  <c r="CI22"/>
  <c r="CF23"/>
  <c r="CG23"/>
  <c r="CI23"/>
  <c r="CF24"/>
  <c r="CG24"/>
  <c r="CI24"/>
  <c r="CF25"/>
  <c r="CG25"/>
  <c r="CI25"/>
  <c r="CF26"/>
  <c r="CG26"/>
  <c r="CI26"/>
  <c r="CF27"/>
  <c r="CG27"/>
  <c r="CI27"/>
  <c r="CF28"/>
  <c r="CG28"/>
  <c r="CI28"/>
  <c r="CF29"/>
  <c r="CG29"/>
  <c r="CI29"/>
  <c r="CF30"/>
  <c r="CG30"/>
  <c r="CI30"/>
  <c r="CF31"/>
  <c r="CG31"/>
  <c r="CI31"/>
  <c r="CF32"/>
  <c r="CG32"/>
  <c r="CI32"/>
  <c r="CF33"/>
  <c r="CG33"/>
  <c r="CI33"/>
  <c r="CF7"/>
  <c r="CG7"/>
  <c r="CI7"/>
  <c r="CH8"/>
  <c r="CH9"/>
  <c r="CH10"/>
  <c r="CH11"/>
  <c r="CH12"/>
  <c r="CH13"/>
  <c r="CH14"/>
  <c r="CH15"/>
  <c r="CH16"/>
  <c r="CH17"/>
  <c r="CH18"/>
  <c r="CH19"/>
  <c r="CH20"/>
  <c r="CH21"/>
  <c r="CH22"/>
  <c r="CH23"/>
  <c r="CH24"/>
  <c r="CH25"/>
  <c r="CH26"/>
  <c r="CH27"/>
  <c r="CH28"/>
  <c r="CH29"/>
  <c r="CH30"/>
  <c r="CH31"/>
  <c r="CH32"/>
  <c r="CH33"/>
  <c r="CH7"/>
  <c r="BX8"/>
  <c r="BY8"/>
  <c r="CA8"/>
  <c r="BX9"/>
  <c r="BY9"/>
  <c r="CA9"/>
  <c r="BX10"/>
  <c r="BY10"/>
  <c r="CA10"/>
  <c r="BX11"/>
  <c r="BY11"/>
  <c r="CA11"/>
  <c r="BX12"/>
  <c r="BY12"/>
  <c r="CA12"/>
  <c r="BX13"/>
  <c r="BY13"/>
  <c r="CA13"/>
  <c r="BX14"/>
  <c r="BY14"/>
  <c r="CA14"/>
  <c r="BX15"/>
  <c r="BY15"/>
  <c r="CA15"/>
  <c r="BX16"/>
  <c r="BY16"/>
  <c r="CA16"/>
  <c r="BX17"/>
  <c r="BY17"/>
  <c r="CA17"/>
  <c r="BX18"/>
  <c r="BY18"/>
  <c r="CA18"/>
  <c r="BX19"/>
  <c r="BY19"/>
  <c r="CA19"/>
  <c r="BX20"/>
  <c r="BY20"/>
  <c r="CA20"/>
  <c r="BX21"/>
  <c r="BY21"/>
  <c r="CA21"/>
  <c r="BX22"/>
  <c r="BY22"/>
  <c r="CA22"/>
  <c r="BX23"/>
  <c r="BY23"/>
  <c r="CA23"/>
  <c r="BX24"/>
  <c r="BY24"/>
  <c r="CA24"/>
  <c r="BX25"/>
  <c r="BY25"/>
  <c r="CA25"/>
  <c r="BX26"/>
  <c r="BY26"/>
  <c r="CA26"/>
  <c r="BX27"/>
  <c r="BY27"/>
  <c r="CA27"/>
  <c r="BX28"/>
  <c r="BY28"/>
  <c r="CA28"/>
  <c r="BX29"/>
  <c r="BY29"/>
  <c r="CA29"/>
  <c r="BX30"/>
  <c r="BY30"/>
  <c r="CA30"/>
  <c r="BX31"/>
  <c r="BY31"/>
  <c r="CA31"/>
  <c r="BX32"/>
  <c r="BY32"/>
  <c r="CA32"/>
  <c r="BX33"/>
  <c r="BY33"/>
  <c r="CA33"/>
  <c r="BX7"/>
  <c r="BY7"/>
  <c r="CA7"/>
  <c r="BZ8"/>
  <c r="BZ9"/>
  <c r="BZ10"/>
  <c r="BZ11"/>
  <c r="BZ12"/>
  <c r="BZ13"/>
  <c r="BZ14"/>
  <c r="BZ15"/>
  <c r="BZ16"/>
  <c r="BZ17"/>
  <c r="BZ18"/>
  <c r="BZ19"/>
  <c r="BZ20"/>
  <c r="BZ21"/>
  <c r="BZ22"/>
  <c r="BZ23"/>
  <c r="BZ24"/>
  <c r="BZ25"/>
  <c r="BZ26"/>
  <c r="BZ27"/>
  <c r="BZ28"/>
  <c r="BZ29"/>
  <c r="BZ30"/>
  <c r="BZ31"/>
  <c r="BZ32"/>
  <c r="BZ33"/>
  <c r="BZ7"/>
  <c r="BP8"/>
  <c r="BQ8"/>
  <c r="BS8"/>
  <c r="BP9"/>
  <c r="BQ9"/>
  <c r="BS9"/>
  <c r="BP10"/>
  <c r="BQ10"/>
  <c r="BS10"/>
  <c r="BP11"/>
  <c r="BQ11"/>
  <c r="BS11"/>
  <c r="BP12"/>
  <c r="BQ12"/>
  <c r="BS12"/>
  <c r="BP13"/>
  <c r="BQ13"/>
  <c r="BS13"/>
  <c r="BP14"/>
  <c r="BQ14"/>
  <c r="BS14"/>
  <c r="BP15"/>
  <c r="BQ15"/>
  <c r="BS15"/>
  <c r="BP16"/>
  <c r="BQ16"/>
  <c r="BS16"/>
  <c r="BP17"/>
  <c r="BQ17"/>
  <c r="BS17"/>
  <c r="BP18"/>
  <c r="BQ18"/>
  <c r="BS18"/>
  <c r="BP19"/>
  <c r="BQ19"/>
  <c r="BS19"/>
  <c r="BP20"/>
  <c r="BQ20"/>
  <c r="BS20"/>
  <c r="BP21"/>
  <c r="BQ21"/>
  <c r="BS21"/>
  <c r="BP22"/>
  <c r="BQ22"/>
  <c r="BS22"/>
  <c r="BP23"/>
  <c r="BQ23"/>
  <c r="BS23"/>
  <c r="BP24"/>
  <c r="BQ24"/>
  <c r="BS24"/>
  <c r="BP25"/>
  <c r="BQ25"/>
  <c r="BS25"/>
  <c r="BP26"/>
  <c r="BQ26"/>
  <c r="BS26"/>
  <c r="BP27"/>
  <c r="BQ27"/>
  <c r="BS27"/>
  <c r="BP28"/>
  <c r="BQ28"/>
  <c r="BS28"/>
  <c r="BP29"/>
  <c r="BQ29"/>
  <c r="BS29"/>
  <c r="BP30"/>
  <c r="BQ30"/>
  <c r="BS30"/>
  <c r="BP31"/>
  <c r="BQ31"/>
  <c r="BS31"/>
  <c r="BP32"/>
  <c r="BQ32"/>
  <c r="BS32"/>
  <c r="BP33"/>
  <c r="BQ33"/>
  <c r="BS33"/>
  <c r="BP7"/>
  <c r="BQ7"/>
  <c r="BS7"/>
  <c r="BR8"/>
  <c r="BR9"/>
  <c r="BR10"/>
  <c r="BR11"/>
  <c r="BR12"/>
  <c r="BR13"/>
  <c r="BR14"/>
  <c r="BR15"/>
  <c r="BR16"/>
  <c r="BR17"/>
  <c r="BR18"/>
  <c r="BR19"/>
  <c r="BR20"/>
  <c r="BR21"/>
  <c r="BR22"/>
  <c r="BR23"/>
  <c r="BR24"/>
  <c r="BR25"/>
  <c r="BR26"/>
  <c r="BR27"/>
  <c r="BR28"/>
  <c r="BR29"/>
  <c r="BR30"/>
  <c r="BR31"/>
  <c r="BR32"/>
  <c r="BR33"/>
  <c r="BR7"/>
  <c r="BH8"/>
  <c r="BI8"/>
  <c r="BK8"/>
  <c r="BH9"/>
  <c r="BI9"/>
  <c r="BK9"/>
  <c r="BH10"/>
  <c r="BI10"/>
  <c r="BK10"/>
  <c r="BH11"/>
  <c r="BI11"/>
  <c r="BK11"/>
  <c r="BH12"/>
  <c r="BI12"/>
  <c r="BK12"/>
  <c r="BH13"/>
  <c r="BI13"/>
  <c r="BK13"/>
  <c r="BH14"/>
  <c r="BI14"/>
  <c r="BK14"/>
  <c r="BH15"/>
  <c r="BI15"/>
  <c r="BK15"/>
  <c r="BH16"/>
  <c r="BI16"/>
  <c r="BK16"/>
  <c r="BH17"/>
  <c r="BI17"/>
  <c r="BK17"/>
  <c r="BH18"/>
  <c r="BI18"/>
  <c r="BK18"/>
  <c r="BH19"/>
  <c r="BI19"/>
  <c r="BK19"/>
  <c r="BH20"/>
  <c r="BI20"/>
  <c r="BK20"/>
  <c r="BH21"/>
  <c r="BI21"/>
  <c r="BK21"/>
  <c r="BH22"/>
  <c r="BI22"/>
  <c r="BK22"/>
  <c r="BH23"/>
  <c r="BI23"/>
  <c r="BK23"/>
  <c r="BH24"/>
  <c r="BI24"/>
  <c r="BK24"/>
  <c r="BH25"/>
  <c r="BI25"/>
  <c r="BK25"/>
  <c r="BH26"/>
  <c r="BI26"/>
  <c r="BK26"/>
  <c r="BH27"/>
  <c r="BI27"/>
  <c r="BK27"/>
  <c r="BH28"/>
  <c r="BI28"/>
  <c r="BK28"/>
  <c r="BH29"/>
  <c r="BI29"/>
  <c r="BK29"/>
  <c r="BH30"/>
  <c r="BI30"/>
  <c r="BK30"/>
  <c r="BH31"/>
  <c r="BI31"/>
  <c r="BK31"/>
  <c r="BH32"/>
  <c r="BI32"/>
  <c r="BK32"/>
  <c r="BH33"/>
  <c r="BI33"/>
  <c r="BK33"/>
  <c r="BH7"/>
  <c r="BI7"/>
  <c r="BK7"/>
  <c r="BJ8"/>
  <c r="BJ9"/>
  <c r="BJ10"/>
  <c r="BJ11"/>
  <c r="BJ12"/>
  <c r="BJ13"/>
  <c r="BJ14"/>
  <c r="BJ15"/>
  <c r="BJ16"/>
  <c r="BJ17"/>
  <c r="BJ18"/>
  <c r="BJ19"/>
  <c r="BJ20"/>
  <c r="BJ21"/>
  <c r="BJ22"/>
  <c r="BJ23"/>
  <c r="BJ24"/>
  <c r="BJ25"/>
  <c r="BJ26"/>
  <c r="BJ27"/>
  <c r="BJ28"/>
  <c r="BJ29"/>
  <c r="BJ30"/>
  <c r="BJ31"/>
  <c r="BJ32"/>
  <c r="BJ33"/>
  <c r="BJ7"/>
  <c r="AZ8"/>
  <c r="BA8"/>
  <c r="BC8"/>
  <c r="AZ9"/>
  <c r="BA9"/>
  <c r="BC9"/>
  <c r="AZ10"/>
  <c r="BA10"/>
  <c r="BC10"/>
  <c r="AZ11"/>
  <c r="BA11"/>
  <c r="BC11"/>
  <c r="AZ12"/>
  <c r="BA12"/>
  <c r="BC12"/>
  <c r="AZ13"/>
  <c r="BA13"/>
  <c r="BC13"/>
  <c r="AZ14"/>
  <c r="BA14"/>
  <c r="BC14"/>
  <c r="AZ15"/>
  <c r="BA15"/>
  <c r="BC15"/>
  <c r="AZ16"/>
  <c r="BA16"/>
  <c r="BC16"/>
  <c r="AZ20"/>
  <c r="BA20"/>
  <c r="BC20"/>
  <c r="AZ21"/>
  <c r="BA21"/>
  <c r="BC21"/>
  <c r="AZ22"/>
  <c r="BA22"/>
  <c r="BC22"/>
  <c r="AZ23"/>
  <c r="BA23"/>
  <c r="BC23"/>
  <c r="AZ24"/>
  <c r="BA24"/>
  <c r="BC24"/>
  <c r="AZ25"/>
  <c r="BA25"/>
  <c r="BC25"/>
  <c r="AZ26"/>
  <c r="BA26"/>
  <c r="BC26"/>
  <c r="AZ27"/>
  <c r="BA27"/>
  <c r="BC27"/>
  <c r="AZ28"/>
  <c r="BA28"/>
  <c r="BC28"/>
  <c r="AZ29"/>
  <c r="BA29"/>
  <c r="BC29"/>
  <c r="AZ31"/>
  <c r="BA31"/>
  <c r="BC31"/>
  <c r="BB8"/>
  <c r="BB9"/>
  <c r="BB10"/>
  <c r="BB11"/>
  <c r="BB12"/>
  <c r="BB13"/>
  <c r="BB14"/>
  <c r="BB15"/>
  <c r="BB16"/>
  <c r="BB20"/>
  <c r="BB21"/>
  <c r="BB22"/>
  <c r="BB23"/>
  <c r="BB24"/>
  <c r="BB25"/>
  <c r="BB26"/>
  <c r="BB27"/>
  <c r="BB28"/>
  <c r="BB29"/>
  <c r="BB31"/>
  <c r="AR8"/>
  <c r="AS8"/>
  <c r="AU8"/>
  <c r="AR9"/>
  <c r="AS9"/>
  <c r="AU9"/>
  <c r="AR10"/>
  <c r="AS10"/>
  <c r="AU10"/>
  <c r="AR11"/>
  <c r="AS11"/>
  <c r="AU11"/>
  <c r="AR12"/>
  <c r="AS12"/>
  <c r="AU12"/>
  <c r="AR13"/>
  <c r="AS13"/>
  <c r="AU13"/>
  <c r="AR14"/>
  <c r="AS14"/>
  <c r="AU14"/>
  <c r="AR15"/>
  <c r="AS15"/>
  <c r="AU15"/>
  <c r="AR16"/>
  <c r="AS16"/>
  <c r="AU16"/>
  <c r="AR20"/>
  <c r="AS20"/>
  <c r="AU20"/>
  <c r="AR21"/>
  <c r="AS21"/>
  <c r="AU21"/>
  <c r="AR22"/>
  <c r="AS22"/>
  <c r="AU22"/>
  <c r="AR23"/>
  <c r="AS23"/>
  <c r="AU23"/>
  <c r="AR24"/>
  <c r="AS24"/>
  <c r="AU24"/>
  <c r="AR25"/>
  <c r="AS25"/>
  <c r="AU25"/>
  <c r="AR26"/>
  <c r="AS26"/>
  <c r="AU26"/>
  <c r="AR27"/>
  <c r="AS27"/>
  <c r="AU27"/>
  <c r="AR28"/>
  <c r="AS28"/>
  <c r="AU28"/>
  <c r="AR29"/>
  <c r="AS29"/>
  <c r="AU29"/>
  <c r="AR31"/>
  <c r="AS31"/>
  <c r="AU31"/>
  <c r="AT8"/>
  <c r="AT9"/>
  <c r="AT10"/>
  <c r="AT11"/>
  <c r="AT12"/>
  <c r="AT13"/>
  <c r="AT14"/>
  <c r="AT15"/>
  <c r="AT16"/>
  <c r="AT20"/>
  <c r="AT21"/>
  <c r="AT22"/>
  <c r="AT23"/>
  <c r="AT24"/>
  <c r="AT25"/>
  <c r="AT26"/>
  <c r="AT27"/>
  <c r="AT28"/>
  <c r="AT29"/>
  <c r="AT31"/>
  <c r="AJ8"/>
  <c r="AK8"/>
  <c r="AM8"/>
  <c r="AJ9"/>
  <c r="AK9"/>
  <c r="AM9"/>
  <c r="AJ10"/>
  <c r="AK10"/>
  <c r="AM10"/>
  <c r="AJ11"/>
  <c r="AK11"/>
  <c r="AM11"/>
  <c r="AJ12"/>
  <c r="AK12"/>
  <c r="AM12"/>
  <c r="AJ13"/>
  <c r="AK13"/>
  <c r="AM13"/>
  <c r="AJ14"/>
  <c r="AK14"/>
  <c r="AM14"/>
  <c r="AJ15"/>
  <c r="AK15"/>
  <c r="AM15"/>
  <c r="AJ16"/>
  <c r="AK16"/>
  <c r="AM16"/>
  <c r="AJ17"/>
  <c r="AK17"/>
  <c r="AM17"/>
  <c r="AJ20"/>
  <c r="AK20"/>
  <c r="AM20"/>
  <c r="AJ21"/>
  <c r="AK21"/>
  <c r="AM21"/>
  <c r="AJ22"/>
  <c r="AK22"/>
  <c r="AM22"/>
  <c r="AJ23"/>
  <c r="AK23"/>
  <c r="AM23"/>
  <c r="AJ24"/>
  <c r="AK24"/>
  <c r="AM24"/>
  <c r="AJ25"/>
  <c r="AK25"/>
  <c r="AM25"/>
  <c r="AJ26"/>
  <c r="AK26"/>
  <c r="AM26"/>
  <c r="AJ27"/>
  <c r="AK27"/>
  <c r="AM27"/>
  <c r="AJ28"/>
  <c r="AK28"/>
  <c r="AM28"/>
  <c r="AJ29"/>
  <c r="AK29"/>
  <c r="AM29"/>
  <c r="AJ31"/>
  <c r="AK31"/>
  <c r="AM31"/>
  <c r="AL8"/>
  <c r="AL9"/>
  <c r="AL10"/>
  <c r="AL11"/>
  <c r="AL12"/>
  <c r="AL13"/>
  <c r="AL14"/>
  <c r="AL15"/>
  <c r="AL16"/>
  <c r="AL17"/>
  <c r="AL20"/>
  <c r="AL21"/>
  <c r="AL22"/>
  <c r="AL23"/>
  <c r="AL24"/>
  <c r="AL25"/>
  <c r="AL26"/>
  <c r="AL27"/>
  <c r="AL28"/>
  <c r="AL29"/>
  <c r="AL31"/>
  <c r="AD10"/>
  <c r="AE10"/>
  <c r="AF10"/>
  <c r="AH10"/>
  <c r="AD14"/>
  <c r="AE14"/>
  <c r="AF14"/>
  <c r="AH14"/>
  <c r="AD18"/>
  <c r="AE18"/>
  <c r="AF18"/>
  <c r="AH18"/>
  <c r="AD19"/>
  <c r="AE19"/>
  <c r="AF19"/>
  <c r="AH19"/>
  <c r="AD20"/>
  <c r="AE20"/>
  <c r="AF20"/>
  <c r="AH20"/>
  <c r="AD21"/>
  <c r="AE21"/>
  <c r="AF21"/>
  <c r="AH21"/>
  <c r="AD22"/>
  <c r="AE22"/>
  <c r="AF22"/>
  <c r="AH22"/>
  <c r="AD23"/>
  <c r="AE23"/>
  <c r="AF23"/>
  <c r="AH23"/>
  <c r="AD24"/>
  <c r="AE24"/>
  <c r="AF24"/>
  <c r="AH24"/>
  <c r="AD26"/>
  <c r="AE26"/>
  <c r="AF26"/>
  <c r="AH26"/>
  <c r="AD28"/>
  <c r="AE28"/>
  <c r="AF28"/>
  <c r="AH28"/>
  <c r="AG10"/>
  <c r="AG14"/>
  <c r="AG18"/>
  <c r="AG19"/>
  <c r="AG20"/>
  <c r="AG21"/>
  <c r="AG22"/>
  <c r="AG23"/>
  <c r="AG24"/>
  <c r="AG26"/>
  <c r="AG28"/>
  <c r="I8"/>
  <c r="J8"/>
  <c r="I9"/>
  <c r="J9"/>
  <c r="I10"/>
  <c r="J10"/>
  <c r="K10"/>
  <c r="M10"/>
  <c r="I14"/>
  <c r="J14"/>
  <c r="K14"/>
  <c r="M14"/>
  <c r="I18"/>
  <c r="J18"/>
  <c r="K18"/>
  <c r="M18"/>
  <c r="I19"/>
  <c r="J19"/>
  <c r="K19"/>
  <c r="M19"/>
  <c r="I20"/>
  <c r="J20"/>
  <c r="K20"/>
  <c r="M20"/>
  <c r="I21"/>
  <c r="J21"/>
  <c r="K21"/>
  <c r="M21"/>
  <c r="I22"/>
  <c r="J22"/>
  <c r="K22"/>
  <c r="M22"/>
  <c r="I23"/>
  <c r="J23"/>
  <c r="K23"/>
  <c r="M23"/>
  <c r="I24"/>
  <c r="J24"/>
  <c r="K24"/>
  <c r="M24"/>
  <c r="I26"/>
  <c r="J26"/>
  <c r="K26"/>
  <c r="M26"/>
  <c r="I28"/>
  <c r="J28"/>
  <c r="K28"/>
  <c r="M28"/>
  <c r="W10"/>
  <c r="X10"/>
  <c r="Y10"/>
  <c r="AA10"/>
  <c r="W14"/>
  <c r="X14"/>
  <c r="Y14"/>
  <c r="AA14"/>
  <c r="W18"/>
  <c r="X18"/>
  <c r="Y18"/>
  <c r="AA18"/>
  <c r="W19"/>
  <c r="X19"/>
  <c r="Y19"/>
  <c r="AA19"/>
  <c r="W20"/>
  <c r="X20"/>
  <c r="Y20"/>
  <c r="AA20"/>
  <c r="W21"/>
  <c r="X21"/>
  <c r="Y21"/>
  <c r="AA21"/>
  <c r="W22"/>
  <c r="X22"/>
  <c r="Y22"/>
  <c r="AA22"/>
  <c r="W23"/>
  <c r="X23"/>
  <c r="Y23"/>
  <c r="AA23"/>
  <c r="W24"/>
  <c r="X24"/>
  <c r="Y24"/>
  <c r="AA24"/>
  <c r="W26"/>
  <c r="X26"/>
  <c r="Y26"/>
  <c r="AA26"/>
  <c r="W28"/>
  <c r="X28"/>
  <c r="Y28"/>
  <c r="AA28"/>
  <c r="Z10"/>
  <c r="Z14"/>
  <c r="Z18"/>
  <c r="Z19"/>
  <c r="Z20"/>
  <c r="Z21"/>
  <c r="Z22"/>
  <c r="Z23"/>
  <c r="Z24"/>
  <c r="Z26"/>
  <c r="Z28"/>
  <c r="P10"/>
  <c r="Q10"/>
  <c r="R10"/>
  <c r="T10"/>
  <c r="P14"/>
  <c r="Q14"/>
  <c r="R14"/>
  <c r="T14"/>
  <c r="P18"/>
  <c r="Q18"/>
  <c r="R18"/>
  <c r="T18"/>
  <c r="P19"/>
  <c r="Q19"/>
  <c r="R19"/>
  <c r="T19"/>
  <c r="P20"/>
  <c r="Q20"/>
  <c r="R20"/>
  <c r="T20"/>
  <c r="P21"/>
  <c r="Q21"/>
  <c r="R21"/>
  <c r="T21"/>
  <c r="P22"/>
  <c r="Q22"/>
  <c r="R22"/>
  <c r="T22"/>
  <c r="P23"/>
  <c r="Q23"/>
  <c r="R23"/>
  <c r="T23"/>
  <c r="P24"/>
  <c r="Q24"/>
  <c r="R24"/>
  <c r="T24"/>
  <c r="P26"/>
  <c r="Q26"/>
  <c r="R26"/>
  <c r="T26"/>
  <c r="P28"/>
  <c r="Q28"/>
  <c r="R28"/>
  <c r="T28"/>
  <c r="S10"/>
  <c r="S14"/>
  <c r="S18"/>
  <c r="S19"/>
  <c r="S20"/>
  <c r="S21"/>
  <c r="S22"/>
  <c r="S23"/>
  <c r="S24"/>
  <c r="S26"/>
  <c r="S28"/>
  <c r="L10"/>
  <c r="L14"/>
  <c r="L18"/>
  <c r="L19"/>
  <c r="L20"/>
  <c r="L21"/>
  <c r="L22"/>
  <c r="L23"/>
  <c r="L24"/>
  <c r="L26"/>
  <c r="L28"/>
  <c r="I7"/>
  <c r="J7"/>
</calcChain>
</file>

<file path=xl/sharedStrings.xml><?xml version="1.0" encoding="utf-8"?>
<sst xmlns="http://schemas.openxmlformats.org/spreadsheetml/2006/main" count="814" uniqueCount="222">
  <si>
    <t>alogue for justyso</t>
  </si>
  <si>
    <t>s+opt</t>
  </si>
  <si>
    <t>\char comment = Prod</t>
  </si>
  <si>
    <t>uced via ba</t>
  </si>
  <si>
    <t>ndmerge code</t>
  </si>
  <si>
    <t>from L. M. Rebull</t>
  </si>
  <si>
    <t>\char comment = on T</t>
  </si>
  <si>
    <t>hu Oct 28 2</t>
  </si>
  <si>
    <t>1:14:31 2010</t>
  </si>
  <si>
    <t>\char comment = N_so</t>
  </si>
  <si>
    <t>urces =</t>
  </si>
  <si>
    <t>\char comment = -9 m</t>
  </si>
  <si>
    <t>eans no dat</t>
  </si>
  <si>
    <t>a available.</t>
  </si>
  <si>
    <t>d         |</t>
  </si>
  <si>
    <t>d          |</t>
  </si>
  <si>
    <t>uJy        |</t>
  </si>
  <si>
    <t>073049.1-470209</t>
  </si>
  <si>
    <t>none</t>
  </si>
  <si>
    <t>073049.8-465806</t>
  </si>
  <si>
    <t>07304987-4658064</t>
  </si>
  <si>
    <t>073053.6-465742</t>
  </si>
  <si>
    <t>07305366-4657426</t>
  </si>
  <si>
    <t>073057.5-465611</t>
  </si>
  <si>
    <t>07305755-4656112</t>
  </si>
  <si>
    <t>073106.5-465454</t>
  </si>
  <si>
    <t>07310658-4654544</t>
  </si>
  <si>
    <t>073108.4-470130</t>
  </si>
  <si>
    <t>07310845-4701305</t>
  </si>
  <si>
    <t>073109.9-465750</t>
  </si>
  <si>
    <t>07310990-4657501</t>
  </si>
  <si>
    <t>log(Klambda*flux)</t>
    <phoneticPr fontId="1" type="noConversion"/>
  </si>
  <si>
    <t>log(I1lambda)</t>
    <phoneticPr fontId="1" type="noConversion"/>
  </si>
  <si>
    <t>log(I1lambda*flux)</t>
    <phoneticPr fontId="1" type="noConversion"/>
  </si>
  <si>
    <t>log(I2lambda)</t>
    <phoneticPr fontId="1" type="noConversion"/>
  </si>
  <si>
    <t>log(I2lambda*flux)</t>
    <phoneticPr fontId="1" type="noConversion"/>
  </si>
  <si>
    <t>log(I3lambda)</t>
    <phoneticPr fontId="1" type="noConversion"/>
  </si>
  <si>
    <t>log(I3lambda*flux)</t>
    <phoneticPr fontId="1" type="noConversion"/>
  </si>
  <si>
    <t>log(I4lambda)</t>
    <phoneticPr fontId="1" type="noConversion"/>
  </si>
  <si>
    <t>log(I4lambda*flux)</t>
    <phoneticPr fontId="1" type="noConversion"/>
  </si>
  <si>
    <t>log(M1lambda)</t>
    <phoneticPr fontId="1" type="noConversion"/>
  </si>
  <si>
    <t>Ilambda*flux</t>
    <phoneticPr fontId="1" type="noConversion"/>
  </si>
  <si>
    <t>Jflux (cgs)</t>
    <phoneticPr fontId="1" type="noConversion"/>
  </si>
  <si>
    <t>Jflux(lambda)</t>
    <phoneticPr fontId="1" type="noConversion"/>
  </si>
  <si>
    <t>Jlambda*flux</t>
    <phoneticPr fontId="1" type="noConversion"/>
  </si>
  <si>
    <t>Hflux (cgs)</t>
    <phoneticPr fontId="1" type="noConversion"/>
  </si>
  <si>
    <t>Hflux(lambda)</t>
    <phoneticPr fontId="1" type="noConversion"/>
  </si>
  <si>
    <t>Hlambda*flux</t>
    <phoneticPr fontId="1" type="noConversion"/>
  </si>
  <si>
    <t>Kflux (cgs)</t>
    <phoneticPr fontId="1" type="noConversion"/>
  </si>
  <si>
    <t>Reject:  dupe</t>
    <phoneticPr fontId="1" type="noConversion"/>
  </si>
  <si>
    <t>Reject: dupe</t>
    <phoneticPr fontId="1" type="noConversion"/>
  </si>
  <si>
    <t>SED #</t>
    <phoneticPr fontId="1" type="noConversion"/>
  </si>
  <si>
    <t>073143.8-465818</t>
  </si>
  <si>
    <t>07314385-4658183</t>
  </si>
  <si>
    <t>073144.1-470008</t>
  </si>
  <si>
    <t>07314413-4700089</t>
  </si>
  <si>
    <t>073145.6-465917</t>
  </si>
  <si>
    <t>07314563-4659177</t>
  </si>
  <si>
    <t>log(Ilambda*flux)</t>
    <phoneticPr fontId="1" type="noConversion"/>
  </si>
  <si>
    <t>log(M1lambda*flux)</t>
    <phoneticPr fontId="1" type="noConversion"/>
  </si>
  <si>
    <t>B</t>
    <phoneticPr fontId="1" type="noConversion"/>
  </si>
  <si>
    <t>V</t>
    <phoneticPr fontId="1" type="noConversion"/>
  </si>
  <si>
    <t>R</t>
    <phoneticPr fontId="1" type="noConversion"/>
  </si>
  <si>
    <t>I</t>
    <phoneticPr fontId="1" type="noConversion"/>
  </si>
  <si>
    <t>J</t>
    <phoneticPr fontId="1" type="noConversion"/>
  </si>
  <si>
    <t>I3lambda*flux</t>
    <phoneticPr fontId="1" type="noConversion"/>
  </si>
  <si>
    <t>I4flux (cgs)</t>
    <phoneticPr fontId="1" type="noConversion"/>
  </si>
  <si>
    <t>I4flux(lambda)</t>
    <phoneticPr fontId="1" type="noConversion"/>
  </si>
  <si>
    <t>I4lambda*flux</t>
    <phoneticPr fontId="1" type="noConversion"/>
  </si>
  <si>
    <t>M1flux (cgs)</t>
    <phoneticPr fontId="1" type="noConversion"/>
  </si>
  <si>
    <t>M1flux(lambda)</t>
    <phoneticPr fontId="1" type="noConversion"/>
  </si>
  <si>
    <t>M1lambda*flux</t>
    <phoneticPr fontId="1" type="noConversion"/>
  </si>
  <si>
    <t>log(Blambda*flux)</t>
    <phoneticPr fontId="1" type="noConversion"/>
  </si>
  <si>
    <t>log(Blambda)</t>
    <phoneticPr fontId="1" type="noConversion"/>
  </si>
  <si>
    <t>log(Vlambda)</t>
    <phoneticPr fontId="1" type="noConversion"/>
  </si>
  <si>
    <t>log(Vlambda*flux)</t>
    <phoneticPr fontId="1" type="noConversion"/>
  </si>
  <si>
    <t>log(Rlambda)</t>
    <phoneticPr fontId="1" type="noConversion"/>
  </si>
  <si>
    <t>log(Rlambda*flux)</t>
    <phoneticPr fontId="1" type="noConversion"/>
  </si>
  <si>
    <t>log(Ilambda)</t>
    <phoneticPr fontId="1" type="noConversion"/>
  </si>
  <si>
    <t>log(Jlambda)</t>
    <phoneticPr fontId="1" type="noConversion"/>
  </si>
  <si>
    <t>log(Jlambda*flux)</t>
    <phoneticPr fontId="1" type="noConversion"/>
  </si>
  <si>
    <t>log(Hlambda)</t>
    <phoneticPr fontId="1" type="noConversion"/>
  </si>
  <si>
    <t>log(Hlambda*flux)</t>
    <phoneticPr fontId="1" type="noConversion"/>
  </si>
  <si>
    <t>log(Klambda)</t>
    <phoneticPr fontId="1" type="noConversion"/>
  </si>
  <si>
    <t>073243.5-464941</t>
  </si>
  <si>
    <t>07324351-4649417</t>
  </si>
  <si>
    <t>073326.8-464842</t>
  </si>
  <si>
    <t>07332686-4648425</t>
  </si>
  <si>
    <t>073337.0-465455</t>
  </si>
  <si>
    <t>07333702-4654555</t>
  </si>
  <si>
    <t>073337.6-464246</t>
  </si>
  <si>
    <t>07333769-4642460</t>
  </si>
  <si>
    <t>073406.9-465805</t>
  </si>
  <si>
    <t>07340693-4658054</t>
  </si>
  <si>
    <t>073425.3-465409</t>
  </si>
  <si>
    <t>073439.9-465548</t>
  </si>
  <si>
    <t>07343992-4655489</t>
  </si>
  <si>
    <t>073501.1-465442</t>
  </si>
  <si>
    <t>073504.7-465514</t>
  </si>
  <si>
    <t>H</t>
    <phoneticPr fontId="1" type="noConversion"/>
  </si>
  <si>
    <t>K</t>
    <phoneticPr fontId="1" type="noConversion"/>
  </si>
  <si>
    <t>log(lambda)</t>
    <phoneticPr fontId="1" type="noConversion"/>
  </si>
  <si>
    <t>log(Flux*lambda)</t>
    <phoneticPr fontId="1" type="noConversion"/>
  </si>
  <si>
    <t>I1 (blue diamond)</t>
    <phoneticPr fontId="1" type="noConversion"/>
  </si>
  <si>
    <t>I2 (blue diamond)</t>
    <phoneticPr fontId="1" type="noConversion"/>
  </si>
  <si>
    <t>I3 (blue diamond)</t>
    <phoneticPr fontId="1" type="noConversion"/>
  </si>
  <si>
    <t>I4 (blue diamond)</t>
    <phoneticPr fontId="1" type="noConversion"/>
  </si>
  <si>
    <t>M1(red triangle)</t>
    <phoneticPr fontId="1" type="noConversion"/>
  </si>
  <si>
    <t>J (black circle)</t>
    <phoneticPr fontId="1" type="noConversion"/>
  </si>
  <si>
    <t>H (black circle)</t>
    <phoneticPr fontId="1" type="noConversion"/>
  </si>
  <si>
    <t>K (black circle)</t>
    <phoneticPr fontId="1" type="noConversion"/>
  </si>
  <si>
    <t>CG-Halpha 4</t>
    <phoneticPr fontId="1" type="noConversion"/>
  </si>
  <si>
    <t>Bflux</t>
    <phoneticPr fontId="1" type="noConversion"/>
  </si>
  <si>
    <t>uJy</t>
    <phoneticPr fontId="1" type="noConversion"/>
  </si>
  <si>
    <t>Vflux</t>
    <phoneticPr fontId="1" type="noConversion"/>
  </si>
  <si>
    <t>Rflux</t>
    <phoneticPr fontId="1" type="noConversion"/>
  </si>
  <si>
    <t>Iflux</t>
    <phoneticPr fontId="1" type="noConversion"/>
  </si>
  <si>
    <t>Bflux(lambda)</t>
    <phoneticPr fontId="1" type="noConversion"/>
  </si>
  <si>
    <t>Bflux (cgs)</t>
    <phoneticPr fontId="1" type="noConversion"/>
  </si>
  <si>
    <t>ergs/sec-cm2-Hz</t>
    <phoneticPr fontId="1" type="noConversion"/>
  </si>
  <si>
    <t>Vflux (cgs)</t>
    <phoneticPr fontId="1" type="noConversion"/>
  </si>
  <si>
    <t>Vflux(lambda)</t>
    <phoneticPr fontId="1" type="noConversion"/>
  </si>
  <si>
    <t>Blambda*flux</t>
    <phoneticPr fontId="1" type="noConversion"/>
  </si>
  <si>
    <t>Vlambda*flux</t>
    <phoneticPr fontId="1" type="noConversion"/>
  </si>
  <si>
    <t>Rflux (cgs)</t>
    <phoneticPr fontId="1" type="noConversion"/>
  </si>
  <si>
    <t>Rflux(lambda)</t>
    <phoneticPr fontId="1" type="noConversion"/>
  </si>
  <si>
    <t>Rlambda*flux</t>
    <phoneticPr fontId="1" type="noConversion"/>
  </si>
  <si>
    <t>Iflux (cgs)</t>
    <phoneticPr fontId="1" type="noConversion"/>
  </si>
  <si>
    <t>Iflux(lambda)</t>
    <phoneticPr fontId="1" type="noConversion"/>
  </si>
  <si>
    <t>\char comment = Band</t>
  </si>
  <si>
    <t>merged B to</t>
  </si>
  <si>
    <t>MIPS-24 cat</t>
  </si>
  <si>
    <t>07350472-4655144</t>
  </si>
  <si>
    <t>073508.1-465544</t>
  </si>
  <si>
    <t>073542.2-470126</t>
  </si>
  <si>
    <t>073548.5-470727</t>
  </si>
  <si>
    <t>NOTES</t>
    <phoneticPr fontId="1" type="noConversion"/>
  </si>
  <si>
    <t>CG-Halpha 2</t>
    <phoneticPr fontId="1" type="noConversion"/>
  </si>
  <si>
    <t>Reject: in galaxy</t>
    <phoneticPr fontId="1" type="noConversion"/>
  </si>
  <si>
    <t>CG-Halpha 3</t>
    <phoneticPr fontId="1" type="noConversion"/>
  </si>
  <si>
    <t>CG-Halpha 5</t>
    <phoneticPr fontId="1" type="noConversion"/>
  </si>
  <si>
    <t>CG-Halpha 6</t>
    <phoneticPr fontId="1" type="noConversion"/>
  </si>
  <si>
    <t>CG-Hapha7</t>
    <phoneticPr fontId="1" type="noConversion"/>
  </si>
  <si>
    <t>073121.8-465745</t>
  </si>
  <si>
    <t>SSTiau name       |</t>
  </si>
  <si>
    <t>RA        |</t>
  </si>
  <si>
    <t>Dec        |</t>
  </si>
  <si>
    <t>twomass name     |</t>
  </si>
  <si>
    <t>Bmag       |</t>
  </si>
  <si>
    <t>Bmagerr    |</t>
  </si>
  <si>
    <t>Vmag       |</t>
  </si>
  <si>
    <t>Vmagerr    |</t>
  </si>
  <si>
    <t>Rmag       |</t>
  </si>
  <si>
    <t>Rmagerr    |</t>
  </si>
  <si>
    <t>Imag       |</t>
  </si>
  <si>
    <t>Imagerr    |</t>
  </si>
  <si>
    <t>Jflux      |</t>
  </si>
  <si>
    <t>Jfluxerr   |</t>
  </si>
  <si>
    <t>Jmag       |</t>
  </si>
  <si>
    <t>Jmagerr    |</t>
  </si>
  <si>
    <t>Hflux      |</t>
  </si>
  <si>
    <t>Hfluxerr   |</t>
  </si>
  <si>
    <t>Hmag       |</t>
  </si>
  <si>
    <t>Hmagerr    |</t>
  </si>
  <si>
    <t>Kflux      |</t>
  </si>
  <si>
    <t>Kfluxerr   |</t>
  </si>
  <si>
    <t>Kmag       |</t>
  </si>
  <si>
    <t>Kmagerr    |</t>
  </si>
  <si>
    <t>I1flux     |</t>
  </si>
  <si>
    <t>I1fluxerr  |</t>
  </si>
  <si>
    <t>I1mag      |</t>
  </si>
  <si>
    <t>I1magerr   |</t>
  </si>
  <si>
    <t>I2flux     |</t>
  </si>
  <si>
    <t>I2fluxerr  |</t>
  </si>
  <si>
    <t>I2mag      |</t>
  </si>
  <si>
    <t>I2magerr   |</t>
  </si>
  <si>
    <t>I3flux     |</t>
  </si>
  <si>
    <t>I3fluxerr  |I</t>
  </si>
  <si>
    <t>3mag      |</t>
  </si>
  <si>
    <t>I3magerr   |</t>
  </si>
  <si>
    <t>I4flux     |</t>
  </si>
  <si>
    <t>I4fluxerr  |</t>
  </si>
  <si>
    <t>I4mag      |</t>
  </si>
  <si>
    <t>I4magerr   |</t>
  </si>
  <si>
    <t>M1flux     |</t>
  </si>
  <si>
    <t>M1fluxerr  |</t>
  </si>
  <si>
    <t>M1mag      |</t>
  </si>
  <si>
    <t>M1magerr   |</t>
  </si>
  <si>
    <t>|</t>
  </si>
  <si>
    <t>Kflux(lambda)</t>
    <phoneticPr fontId="1" type="noConversion"/>
  </si>
  <si>
    <t>Klambda*flux</t>
    <phoneticPr fontId="1" type="noConversion"/>
  </si>
  <si>
    <t>I1flux (cgs)</t>
    <phoneticPr fontId="1" type="noConversion"/>
  </si>
  <si>
    <t>I1flux(lambda)</t>
    <phoneticPr fontId="1" type="noConversion"/>
  </si>
  <si>
    <t>I1lambda*flux</t>
    <phoneticPr fontId="1" type="noConversion"/>
  </si>
  <si>
    <t>I2flux (cgs)</t>
    <phoneticPr fontId="1" type="noConversion"/>
  </si>
  <si>
    <t>I2flux(lambda)</t>
    <phoneticPr fontId="1" type="noConversion"/>
  </si>
  <si>
    <t>I2lambda*flux</t>
    <phoneticPr fontId="1" type="noConversion"/>
  </si>
  <si>
    <t>I3flux (cgs)</t>
    <phoneticPr fontId="1" type="noConversion"/>
  </si>
  <si>
    <t>I3flux(lambda)</t>
    <phoneticPr fontId="1" type="noConversion"/>
  </si>
  <si>
    <t>J (grey circle)</t>
    <phoneticPr fontId="1" type="noConversion"/>
  </si>
  <si>
    <t>H (grey circle)</t>
    <phoneticPr fontId="1" type="noConversion"/>
  </si>
  <si>
    <t>K (grey circle)</t>
    <phoneticPr fontId="1" type="noConversion"/>
  </si>
  <si>
    <t>B (black cross)</t>
    <phoneticPr fontId="1" type="noConversion"/>
  </si>
  <si>
    <t>V (black cross)</t>
    <phoneticPr fontId="1" type="noConversion"/>
  </si>
  <si>
    <t>R (black cross)</t>
    <phoneticPr fontId="1" type="noConversion"/>
  </si>
  <si>
    <t>I (black cross)</t>
    <phoneticPr fontId="1" type="noConversion"/>
  </si>
  <si>
    <t>H (grey circle)</t>
    <phoneticPr fontId="1" type="noConversion"/>
  </si>
  <si>
    <t>073049.8-465806</t>
    <phoneticPr fontId="1" type="noConversion"/>
  </si>
  <si>
    <t>073057.5-465611</t>
    <phoneticPr fontId="1" type="noConversion"/>
  </si>
  <si>
    <t>073110.8-470032</t>
  </si>
  <si>
    <t>07311080-4700324</t>
  </si>
  <si>
    <t>073114.6-465842</t>
  </si>
  <si>
    <t>07311465-4658427</t>
  </si>
  <si>
    <t>073114.9-470055</t>
  </si>
  <si>
    <t>07311493-4700559</t>
  </si>
  <si>
    <t>073121.8-465744</t>
  </si>
  <si>
    <t>07312185-4657442</t>
  </si>
  <si>
    <t>073121.9-465746</t>
  </si>
  <si>
    <t>073136.6-470013</t>
  </si>
  <si>
    <t>07313667-4700132</t>
  </si>
  <si>
    <t>073137.4-470021</t>
  </si>
  <si>
    <t>07313741-4700214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</si>
</sst>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1" Type="http://schemas.openxmlformats.org/officeDocument/2006/relationships/styles" Target="styles.xml"/><Relationship Id="rId7" Type="http://schemas.openxmlformats.org/officeDocument/2006/relationships/worksheet" Target="worksheets/sheet7.xml"/><Relationship Id="rId1" Type="http://schemas.openxmlformats.org/officeDocument/2006/relationships/worksheet" Target="worksheets/sheet1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0" Type="http://schemas.openxmlformats.org/officeDocument/2006/relationships/worksheet" Target="worksheets/sheet10.xml"/><Relationship Id="rId32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9" Type="http://schemas.openxmlformats.org/officeDocument/2006/relationships/worksheet" Target="worksheets/sheet9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7" Type="http://schemas.openxmlformats.org/officeDocument/2006/relationships/worksheet" Target="worksheets/sheet27.xml"/><Relationship Id="rId14" Type="http://schemas.openxmlformats.org/officeDocument/2006/relationships/worksheet" Target="worksheets/sheet14.xml"/><Relationship Id="rId23" Type="http://schemas.openxmlformats.org/officeDocument/2006/relationships/worksheet" Target="worksheets/sheet23.xml"/><Relationship Id="rId4" Type="http://schemas.openxmlformats.org/officeDocument/2006/relationships/worksheet" Target="worksheets/sheet4.xml"/><Relationship Id="rId28" Type="http://schemas.openxmlformats.org/officeDocument/2006/relationships/worksheet" Target="worksheets/sheet28.xml"/><Relationship Id="rId26" Type="http://schemas.openxmlformats.org/officeDocument/2006/relationships/worksheet" Target="worksheets/sheet26.xml"/><Relationship Id="rId30" Type="http://schemas.openxmlformats.org/officeDocument/2006/relationships/theme" Target="theme/theme1.xml"/><Relationship Id="rId11" Type="http://schemas.openxmlformats.org/officeDocument/2006/relationships/worksheet" Target="worksheets/sheet11.xml"/><Relationship Id="rId29" Type="http://schemas.openxmlformats.org/officeDocument/2006/relationships/worksheet" Target="worksheets/sheet29.xml"/><Relationship Id="rId6" Type="http://schemas.openxmlformats.org/officeDocument/2006/relationships/worksheet" Target="worksheets/sheet6.xml"/><Relationship Id="rId16" Type="http://schemas.openxmlformats.org/officeDocument/2006/relationships/worksheet" Target="worksheets/sheet16.xml"/><Relationship Id="rId3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073049.1-470209</a:t>
            </a:r>
          </a:p>
        </c:rich>
      </c:tx>
      <c:layout>
        <c:manualLayout>
          <c:xMode val="edge"/>
          <c:yMode val="edge"/>
          <c:x val="0.276646109795716"/>
          <c:y val="0.0934171071081868"/>
        </c:manualLayout>
      </c:layout>
    </c:title>
    <c:plotArea>
      <c:layout>
        <c:manualLayout>
          <c:layoutTarget val="inner"/>
          <c:xMode val="edge"/>
          <c:yMode val="edge"/>
          <c:x val="0.230959198282033"/>
          <c:y val="0.0648148148148148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4"/>
            <c:marker>
              <c:symbol val="triangle"/>
              <c:size val="8"/>
              <c:spPr>
                <a:solidFill>
                  <a:srgbClr val="FF0000"/>
                </a:solidFill>
              </c:spPr>
            </c:marker>
          </c:dPt>
          <c:xVal>
            <c:numRef>
              <c:f>'SED1'!$B$10:$B$14</c:f>
              <c:numCache>
                <c:formatCode>General</c:formatCode>
                <c:ptCount val="5"/>
                <c:pt idx="0">
                  <c:v>0.556302500767287</c:v>
                </c:pt>
                <c:pt idx="1">
                  <c:v>0.653212513775344</c:v>
                </c:pt>
                <c:pt idx="2">
                  <c:v>0.763427993562937</c:v>
                </c:pt>
                <c:pt idx="3">
                  <c:v>0.903089986991944</c:v>
                </c:pt>
                <c:pt idx="4">
                  <c:v>1.380211241711606</c:v>
                </c:pt>
              </c:numCache>
            </c:numRef>
          </c:xVal>
          <c:yVal>
            <c:numRef>
              <c:f>'SED1'!$C$10:$C$14</c:f>
              <c:numCache>
                <c:formatCode>General</c:formatCode>
                <c:ptCount val="5"/>
                <c:pt idx="0">
                  <c:v>-13.89053395004791</c:v>
                </c:pt>
                <c:pt idx="1">
                  <c:v>-13.52646437221515</c:v>
                </c:pt>
                <c:pt idx="2">
                  <c:v>-13.040547382876</c:v>
                </c:pt>
                <c:pt idx="3">
                  <c:v>-12.64745572053336</c:v>
                </c:pt>
                <c:pt idx="4">
                  <c:v>-12.39604411456462</c:v>
                </c:pt>
              </c:numCache>
            </c:numRef>
          </c:yVal>
        </c:ser>
        <c:axId val="596993608"/>
        <c:axId val="596542248"/>
      </c:scatterChart>
      <c:valAx>
        <c:axId val="596993608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6542248"/>
        <c:crossesAt val="-15.0"/>
        <c:crossBetween val="midCat"/>
      </c:valAx>
      <c:valAx>
        <c:axId val="596542248"/>
        <c:scaling>
          <c:orientation val="minMax"/>
          <c:max val="-11.0"/>
          <c:min val="-15.0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6993608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073114.9-470055 </a:t>
            </a:r>
            <a:endParaRPr lang="en-US" sz="1400" b="1"/>
          </a:p>
        </c:rich>
      </c:tx>
      <c:layout>
        <c:manualLayout>
          <c:xMode val="edge"/>
          <c:yMode val="edge"/>
          <c:x val="0.276646109795716"/>
          <c:y val="0.0797184769712005"/>
        </c:manualLayout>
      </c:layout>
    </c:title>
    <c:plotArea>
      <c:layout>
        <c:manualLayout>
          <c:layoutTarget val="inner"/>
          <c:xMode val="edge"/>
          <c:yMode val="edge"/>
          <c:x val="0.244945212268047"/>
          <c:y val="0.0339928270952432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'SED10'!$B$3:$B$14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'SED10'!$C$3:$C$14</c:f>
              <c:numCache>
                <c:formatCode>General</c:formatCode>
                <c:ptCount val="12"/>
                <c:pt idx="4">
                  <c:v>-11.63011651066452</c:v>
                </c:pt>
                <c:pt idx="5">
                  <c:v>-11.71138498428547</c:v>
                </c:pt>
                <c:pt idx="6">
                  <c:v>-11.80549205227661</c:v>
                </c:pt>
                <c:pt idx="7">
                  <c:v>-12.167012349988</c:v>
                </c:pt>
                <c:pt idx="8">
                  <c:v>-12.33611070137734</c:v>
                </c:pt>
                <c:pt idx="9">
                  <c:v>-12.50369080681167</c:v>
                </c:pt>
                <c:pt idx="10">
                  <c:v>-12.63772963489011</c:v>
                </c:pt>
                <c:pt idx="11">
                  <c:v>-12.97613049861167</c:v>
                </c:pt>
              </c:numCache>
            </c:numRef>
          </c:yVal>
        </c:ser>
        <c:axId val="596053624"/>
        <c:axId val="596530040"/>
      </c:scatterChart>
      <c:valAx>
        <c:axId val="596053624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6530040"/>
        <c:crossesAt val="-14.5"/>
        <c:crossBetween val="midCat"/>
      </c:valAx>
      <c:valAx>
        <c:axId val="596530040"/>
        <c:scaling>
          <c:orientation val="minMax"/>
          <c:max val="-10.5"/>
          <c:min val="-14.5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6053624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073121.8-465744 </a:t>
            </a:r>
            <a:endParaRPr lang="en-US" sz="1400" b="1"/>
          </a:p>
        </c:rich>
      </c:tx>
      <c:layout>
        <c:manualLayout>
          <c:xMode val="edge"/>
          <c:yMode val="edge"/>
          <c:x val="0.276646109795716"/>
          <c:y val="0.0797184769712005"/>
        </c:manualLayout>
      </c:layout>
    </c:title>
    <c:plotArea>
      <c:layout>
        <c:manualLayout>
          <c:layoutTarget val="inner"/>
          <c:xMode val="edge"/>
          <c:yMode val="edge"/>
          <c:x val="0.244945212268047"/>
          <c:y val="0.0339928270952432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'SED11-Rejectedj'!$B$3:$B$14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'SED11-Rejectedj'!$C$3:$C$14</c:f>
              <c:numCache>
                <c:formatCode>General</c:formatCode>
                <c:ptCount val="12"/>
                <c:pt idx="4">
                  <c:v>-9.98652234713297</c:v>
                </c:pt>
                <c:pt idx="7">
                  <c:v>-10.38801131191602</c:v>
                </c:pt>
                <c:pt idx="8">
                  <c:v>-10.50123011831787</c:v>
                </c:pt>
                <c:pt idx="9">
                  <c:v>-10.71669877129645</c:v>
                </c:pt>
                <c:pt idx="10">
                  <c:v>-10.88978920013506</c:v>
                </c:pt>
                <c:pt idx="11">
                  <c:v>-11.43934626574488</c:v>
                </c:pt>
              </c:numCache>
            </c:numRef>
          </c:yVal>
        </c:ser>
        <c:axId val="596379368"/>
        <c:axId val="596389768"/>
      </c:scatterChart>
      <c:valAx>
        <c:axId val="596379368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6389768"/>
        <c:crossesAt val="-12.5"/>
        <c:crossBetween val="midCat"/>
      </c:valAx>
      <c:valAx>
        <c:axId val="596389768"/>
        <c:scaling>
          <c:orientation val="minMax"/>
          <c:max val="-9.0"/>
          <c:min val="-12.5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6379368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073121.8-465745</a:t>
            </a:r>
          </a:p>
          <a:p>
            <a:pPr>
              <a:defRPr sz="1400" b="1"/>
            </a:pPr>
            <a:r>
              <a:rPr lang="en-US" sz="1400" b="1" i="0" u="none" strike="noStrike" baseline="0"/>
              <a:t>CG-Halpha4 </a:t>
            </a:r>
            <a:endParaRPr lang="en-US" sz="1400" b="1"/>
          </a:p>
        </c:rich>
      </c:tx>
      <c:layout>
        <c:manualLayout>
          <c:xMode val="edge"/>
          <c:yMode val="edge"/>
          <c:x val="0.276646109795716"/>
          <c:y val="0.0591705317657211"/>
        </c:manualLayout>
      </c:layout>
    </c:title>
    <c:plotArea>
      <c:layout>
        <c:manualLayout>
          <c:layoutTarget val="inner"/>
          <c:xMode val="edge"/>
          <c:yMode val="edge"/>
          <c:x val="0.244945212268047"/>
          <c:y val="0.0339928270952432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'SED12'!$B$3:$B$14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'SED12'!$C$3:$C$14</c:f>
              <c:numCache>
                <c:formatCode>General</c:formatCode>
                <c:ptCount val="12"/>
                <c:pt idx="0">
                  <c:v>-11.56017698165968</c:v>
                </c:pt>
                <c:pt idx="1">
                  <c:v>-11.1792671916399</c:v>
                </c:pt>
                <c:pt idx="2">
                  <c:v>-11.13933693468117</c:v>
                </c:pt>
                <c:pt idx="3">
                  <c:v>-10.80639228884096</c:v>
                </c:pt>
                <c:pt idx="4">
                  <c:v>-9.98652234713297</c:v>
                </c:pt>
                <c:pt idx="7">
                  <c:v>-10.33278060155606</c:v>
                </c:pt>
                <c:pt idx="8">
                  <c:v>-10.45917018588892</c:v>
                </c:pt>
                <c:pt idx="9">
                  <c:v>-10.55990557674035</c:v>
                </c:pt>
                <c:pt idx="11">
                  <c:v>-11.43934626574488</c:v>
                </c:pt>
              </c:numCache>
            </c:numRef>
          </c:yVal>
        </c:ser>
        <c:axId val="591673016"/>
        <c:axId val="596210664"/>
      </c:scatterChart>
      <c:valAx>
        <c:axId val="591673016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6210664"/>
        <c:crossesAt val="-12.5"/>
        <c:crossBetween val="midCat"/>
      </c:valAx>
      <c:valAx>
        <c:axId val="596210664"/>
        <c:scaling>
          <c:orientation val="minMax"/>
          <c:max val="-9.0"/>
          <c:min val="-12.5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1673016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073121.9-465746 </a:t>
            </a:r>
            <a:endParaRPr lang="en-US" sz="1400" b="1"/>
          </a:p>
        </c:rich>
      </c:tx>
      <c:layout>
        <c:manualLayout>
          <c:xMode val="edge"/>
          <c:yMode val="edge"/>
          <c:x val="0.276646109795716"/>
          <c:y val="0.0591705317657211"/>
        </c:manualLayout>
      </c:layout>
    </c:title>
    <c:plotArea>
      <c:layout>
        <c:manualLayout>
          <c:layoutTarget val="inner"/>
          <c:xMode val="edge"/>
          <c:yMode val="edge"/>
          <c:x val="0.244945212268047"/>
          <c:y val="0.0339928270952432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'SED13-Rejected'!$B$3:$B$14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'SED13-Rejected'!$C$3:$C$14</c:f>
              <c:numCache>
                <c:formatCode>General</c:formatCode>
                <c:ptCount val="12"/>
                <c:pt idx="0">
                  <c:v>-11.56017698165968</c:v>
                </c:pt>
                <c:pt idx="1">
                  <c:v>-11.1792671916399</c:v>
                </c:pt>
                <c:pt idx="2">
                  <c:v>-11.13933693468117</c:v>
                </c:pt>
                <c:pt idx="3">
                  <c:v>-10.80639228884096</c:v>
                </c:pt>
                <c:pt idx="7">
                  <c:v>-10.43366073114175</c:v>
                </c:pt>
                <c:pt idx="8">
                  <c:v>-10.54282484790026</c:v>
                </c:pt>
                <c:pt idx="9">
                  <c:v>-10.71134996307877</c:v>
                </c:pt>
                <c:pt idx="10">
                  <c:v>-10.93195335751514</c:v>
                </c:pt>
              </c:numCache>
            </c:numRef>
          </c:yVal>
        </c:ser>
        <c:axId val="596266024"/>
        <c:axId val="591626296"/>
      </c:scatterChart>
      <c:valAx>
        <c:axId val="596266024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1626296"/>
        <c:crossesAt val="-12.5"/>
        <c:crossBetween val="midCat"/>
      </c:valAx>
      <c:valAx>
        <c:axId val="591626296"/>
        <c:scaling>
          <c:orientation val="minMax"/>
          <c:max val="-9.0"/>
          <c:min val="-12.5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6266024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073136.6-470013 </a:t>
            </a:r>
          </a:p>
          <a:p>
            <a:pPr>
              <a:defRPr sz="1400" b="1"/>
            </a:pPr>
            <a:r>
              <a:rPr lang="en-US" sz="1400" b="1" i="0" u="none" strike="noStrike" baseline="0"/>
              <a:t>CG-Halpha5</a:t>
            </a:r>
          </a:p>
        </c:rich>
      </c:tx>
      <c:layout>
        <c:manualLayout>
          <c:xMode val="edge"/>
          <c:yMode val="edge"/>
          <c:x val="0.276646109795716"/>
          <c:y val="0.0591705317657211"/>
        </c:manualLayout>
      </c:layout>
    </c:title>
    <c:plotArea>
      <c:layout>
        <c:manualLayout>
          <c:layoutTarget val="inner"/>
          <c:xMode val="edge"/>
          <c:yMode val="edge"/>
          <c:x val="0.244945212268047"/>
          <c:y val="0.0339928270952432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'SED14'!$B$3:$B$14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'SED14'!$C$3:$C$14</c:f>
              <c:numCache>
                <c:formatCode>General</c:formatCode>
                <c:ptCount val="12"/>
                <c:pt idx="0">
                  <c:v>-11.62417698165968</c:v>
                </c:pt>
                <c:pt idx="1">
                  <c:v>-11.1352671916399</c:v>
                </c:pt>
                <c:pt idx="2">
                  <c:v>-10.92333693468117</c:v>
                </c:pt>
                <c:pt idx="3">
                  <c:v>-10.61039228884096</c:v>
                </c:pt>
                <c:pt idx="4">
                  <c:v>-10.20082492758477</c:v>
                </c:pt>
                <c:pt idx="5">
                  <c:v>-10.05803707082644</c:v>
                </c:pt>
                <c:pt idx="6">
                  <c:v>-10.04342882824209</c:v>
                </c:pt>
                <c:pt idx="7">
                  <c:v>-10.26009817030392</c:v>
                </c:pt>
                <c:pt idx="8">
                  <c:v>-10.44474428350973</c:v>
                </c:pt>
                <c:pt idx="9">
                  <c:v>-10.63638802010786</c:v>
                </c:pt>
                <c:pt idx="10">
                  <c:v>-10.89602533061361</c:v>
                </c:pt>
                <c:pt idx="11">
                  <c:v>-11.22457160795183</c:v>
                </c:pt>
              </c:numCache>
            </c:numRef>
          </c:yVal>
        </c:ser>
        <c:axId val="591568872"/>
        <c:axId val="591823496"/>
      </c:scatterChart>
      <c:valAx>
        <c:axId val="591568872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1823496"/>
        <c:crossesAt val="-12.5"/>
        <c:crossBetween val="midCat"/>
      </c:valAx>
      <c:valAx>
        <c:axId val="591823496"/>
        <c:scaling>
          <c:orientation val="minMax"/>
          <c:max val="-9.0"/>
          <c:min val="-12.5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1568872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073137.4-470021 </a:t>
            </a:r>
          </a:p>
          <a:p>
            <a:pPr>
              <a:defRPr sz="1400" b="1"/>
            </a:pPr>
            <a:r>
              <a:rPr lang="en-US" sz="1400" b="1" i="0" u="none" strike="noStrike" baseline="0"/>
              <a:t>CG-Halpha6</a:t>
            </a:r>
          </a:p>
        </c:rich>
      </c:tx>
      <c:layout>
        <c:manualLayout>
          <c:xMode val="edge"/>
          <c:yMode val="edge"/>
          <c:x val="0.276646109795716"/>
          <c:y val="0.0454719016287348"/>
        </c:manualLayout>
      </c:layout>
    </c:title>
    <c:plotArea>
      <c:layout>
        <c:manualLayout>
          <c:layoutTarget val="inner"/>
          <c:xMode val="edge"/>
          <c:yMode val="edge"/>
          <c:x val="0.244945212268047"/>
          <c:y val="0.0339928270952432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'SED15'!$B$3:$B$14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'SED15'!$C$3:$C$14</c:f>
              <c:numCache>
                <c:formatCode>General</c:formatCode>
                <c:ptCount val="12"/>
                <c:pt idx="0">
                  <c:v>-10.90017698165968</c:v>
                </c:pt>
                <c:pt idx="1">
                  <c:v>-10.3832671916399</c:v>
                </c:pt>
                <c:pt idx="2">
                  <c:v>-10.21933693468117</c:v>
                </c:pt>
                <c:pt idx="3">
                  <c:v>-9.882392288840957</c:v>
                </c:pt>
                <c:pt idx="4">
                  <c:v>-9.595303090589226</c:v>
                </c:pt>
                <c:pt idx="5">
                  <c:v>-9.54253099616534</c:v>
                </c:pt>
                <c:pt idx="6">
                  <c:v>-9.679786687963678</c:v>
                </c:pt>
                <c:pt idx="7">
                  <c:v>-10.02918838912748</c:v>
                </c:pt>
                <c:pt idx="8">
                  <c:v>-10.20411998265593</c:v>
                </c:pt>
                <c:pt idx="9">
                  <c:v>-10.41777985207507</c:v>
                </c:pt>
                <c:pt idx="10">
                  <c:v>-10.49501970110476</c:v>
                </c:pt>
                <c:pt idx="11">
                  <c:v>-10.74232142513082</c:v>
                </c:pt>
              </c:numCache>
            </c:numRef>
          </c:yVal>
        </c:ser>
        <c:axId val="591657448"/>
        <c:axId val="591815656"/>
      </c:scatterChart>
      <c:valAx>
        <c:axId val="591657448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1815656"/>
        <c:crossesAt val="-12.0"/>
        <c:crossBetween val="midCat"/>
      </c:valAx>
      <c:valAx>
        <c:axId val="591815656"/>
        <c:scaling>
          <c:orientation val="minMax"/>
          <c:max val="-8.5"/>
          <c:min val="-12.0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1657448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073143.8-465818 </a:t>
            </a:r>
          </a:p>
        </c:rich>
      </c:tx>
      <c:layout>
        <c:manualLayout>
          <c:xMode val="edge"/>
          <c:yMode val="edge"/>
          <c:x val="0.276646109795716"/>
          <c:y val="0.0454719016287348"/>
        </c:manualLayout>
      </c:layout>
    </c:title>
    <c:plotArea>
      <c:layout>
        <c:manualLayout>
          <c:layoutTarget val="inner"/>
          <c:xMode val="edge"/>
          <c:yMode val="edge"/>
          <c:x val="0.244945212268047"/>
          <c:y val="0.0339928270952432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'SED16'!$B$3:$B$14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'SED16'!$C$3:$C$14</c:f>
              <c:numCache>
                <c:formatCode>General</c:formatCode>
                <c:ptCount val="12"/>
                <c:pt idx="0">
                  <c:v>-12.26417698165968</c:v>
                </c:pt>
                <c:pt idx="1">
                  <c:v>-11.95126719163991</c:v>
                </c:pt>
                <c:pt idx="2">
                  <c:v>-11.61533693468117</c:v>
                </c:pt>
                <c:pt idx="3">
                  <c:v>-11.11039228884096</c:v>
                </c:pt>
                <c:pt idx="4">
                  <c:v>-10.77612003530925</c:v>
                </c:pt>
                <c:pt idx="5">
                  <c:v>-10.75926926634831</c:v>
                </c:pt>
                <c:pt idx="6">
                  <c:v>-10.8594253467123</c:v>
                </c:pt>
                <c:pt idx="7">
                  <c:v>-11.16383418372343</c:v>
                </c:pt>
                <c:pt idx="8">
                  <c:v>-11.18142223723015</c:v>
                </c:pt>
                <c:pt idx="9">
                  <c:v>-11.21923588279791</c:v>
                </c:pt>
                <c:pt idx="10">
                  <c:v>-11.12820822117315</c:v>
                </c:pt>
                <c:pt idx="11">
                  <c:v>-11.27083521030723</c:v>
                </c:pt>
              </c:numCache>
            </c:numRef>
          </c:yVal>
        </c:ser>
        <c:axId val="591740184"/>
        <c:axId val="591750504"/>
      </c:scatterChart>
      <c:valAx>
        <c:axId val="591740184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1750504"/>
        <c:crossesAt val="-13.5"/>
        <c:crossBetween val="midCat"/>
      </c:valAx>
      <c:valAx>
        <c:axId val="591750504"/>
        <c:scaling>
          <c:orientation val="minMax"/>
          <c:max val="-9.5"/>
          <c:min val="-13.5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1740184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073144.1-470008 </a:t>
            </a:r>
          </a:p>
        </c:rich>
      </c:tx>
      <c:layout>
        <c:manualLayout>
          <c:xMode val="edge"/>
          <c:yMode val="edge"/>
          <c:x val="0.276646109795716"/>
          <c:y val="0.0454719016287348"/>
        </c:manualLayout>
      </c:layout>
    </c:title>
    <c:plotArea>
      <c:layout>
        <c:manualLayout>
          <c:layoutTarget val="inner"/>
          <c:xMode val="edge"/>
          <c:yMode val="edge"/>
          <c:x val="0.244945212268047"/>
          <c:y val="0.0339928270952432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'SED17'!$B$3:$B$14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'SED17'!$C$3:$C$14</c:f>
              <c:numCache>
                <c:formatCode>General</c:formatCode>
                <c:ptCount val="12"/>
                <c:pt idx="0">
                  <c:v>-12.05617698165968</c:v>
                </c:pt>
                <c:pt idx="1">
                  <c:v>-11.77526719163991</c:v>
                </c:pt>
                <c:pt idx="2">
                  <c:v>-11.87933693468117</c:v>
                </c:pt>
                <c:pt idx="3">
                  <c:v>-11.05439228884096</c:v>
                </c:pt>
                <c:pt idx="4">
                  <c:v>-10.77209273755423</c:v>
                </c:pt>
                <c:pt idx="5">
                  <c:v>-10.72249497053074</c:v>
                </c:pt>
                <c:pt idx="6">
                  <c:v>-10.78635373450094</c:v>
                </c:pt>
                <c:pt idx="7">
                  <c:v>-11.03937069189927</c:v>
                </c:pt>
                <c:pt idx="8">
                  <c:v>-11.15614457737684</c:v>
                </c:pt>
                <c:pt idx="9">
                  <c:v>-11.30789794622024</c:v>
                </c:pt>
                <c:pt idx="10">
                  <c:v>-11.420359286912</c:v>
                </c:pt>
                <c:pt idx="11">
                  <c:v>-11.79418685932463</c:v>
                </c:pt>
              </c:numCache>
            </c:numRef>
          </c:yVal>
        </c:ser>
        <c:axId val="596285192"/>
        <c:axId val="596295480"/>
      </c:scatterChart>
      <c:valAx>
        <c:axId val="596285192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6295480"/>
        <c:crossesAt val="-13.5"/>
        <c:crossBetween val="midCat"/>
      </c:valAx>
      <c:valAx>
        <c:axId val="596295480"/>
        <c:scaling>
          <c:orientation val="minMax"/>
          <c:max val="-9.5"/>
          <c:min val="-13.5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6285192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073145.6-465917 </a:t>
            </a:r>
          </a:p>
        </c:rich>
      </c:tx>
      <c:layout>
        <c:manualLayout>
          <c:xMode val="edge"/>
          <c:yMode val="edge"/>
          <c:x val="0.276646109795716"/>
          <c:y val="0.0454719016287348"/>
        </c:manualLayout>
      </c:layout>
    </c:title>
    <c:plotArea>
      <c:layout>
        <c:manualLayout>
          <c:layoutTarget val="inner"/>
          <c:xMode val="edge"/>
          <c:yMode val="edge"/>
          <c:x val="0.244945212268047"/>
          <c:y val="0.0339928270952432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'SED18'!$B$3:$B$14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'SED18'!$C$3:$C$14</c:f>
              <c:numCache>
                <c:formatCode>General</c:formatCode>
                <c:ptCount val="12"/>
                <c:pt idx="0">
                  <c:v>-12.14417698165968</c:v>
                </c:pt>
                <c:pt idx="1">
                  <c:v>-11.6192671916399</c:v>
                </c:pt>
                <c:pt idx="2">
                  <c:v>-11.35133693468117</c:v>
                </c:pt>
                <c:pt idx="3">
                  <c:v>-10.87439228884096</c:v>
                </c:pt>
                <c:pt idx="4">
                  <c:v>-10.60025707375714</c:v>
                </c:pt>
                <c:pt idx="5">
                  <c:v>-10.54557093177232</c:v>
                </c:pt>
                <c:pt idx="6">
                  <c:v>-10.72103578096259</c:v>
                </c:pt>
                <c:pt idx="7">
                  <c:v>-11.20626780442723</c:v>
                </c:pt>
                <c:pt idx="8">
                  <c:v>-11.43047003774874</c:v>
                </c:pt>
                <c:pt idx="9">
                  <c:v>-11.63386699125386</c:v>
                </c:pt>
                <c:pt idx="10">
                  <c:v>-11.70193875933668</c:v>
                </c:pt>
                <c:pt idx="11">
                  <c:v>-12.03574036980315</c:v>
                </c:pt>
              </c:numCache>
            </c:numRef>
          </c:yVal>
        </c:ser>
        <c:axId val="591453768"/>
        <c:axId val="591464168"/>
      </c:scatterChart>
      <c:valAx>
        <c:axId val="591453768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1464168"/>
        <c:crossesAt val="-13.5"/>
        <c:crossBetween val="midCat"/>
      </c:valAx>
      <c:valAx>
        <c:axId val="591464168"/>
        <c:scaling>
          <c:orientation val="minMax"/>
          <c:max val="-9.5"/>
          <c:min val="-13.5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1453768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073243.5-464941 </a:t>
            </a:r>
          </a:p>
        </c:rich>
      </c:tx>
      <c:layout>
        <c:manualLayout>
          <c:xMode val="edge"/>
          <c:yMode val="edge"/>
          <c:x val="0.276646109795716"/>
          <c:y val="0.0454719016287348"/>
        </c:manualLayout>
      </c:layout>
    </c:title>
    <c:plotArea>
      <c:layout>
        <c:manualLayout>
          <c:layoutTarget val="inner"/>
          <c:xMode val="edge"/>
          <c:yMode val="edge"/>
          <c:x val="0.244945212268047"/>
          <c:y val="0.0339928270952432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dLbls>
            <c:dLbl>
              <c:idx val="11"/>
              <c:layout>
                <c:manualLayout>
                  <c:x val="-0.114996971532405"/>
                  <c:y val="0.02397260273972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Upper</a:t>
                    </a:r>
                    <a:r>
                      <a:rPr lang="en-US" baseline="0"/>
                      <a:t> Limit</a:t>
                    </a:r>
                    <a:endParaRPr lang="en-US"/>
                  </a:p>
                </c:rich>
              </c:tx>
              <c:dLblPos val="r"/>
              <c:showVal val="1"/>
            </c:dLbl>
            <c:delete val="1"/>
          </c:dLbls>
          <c:xVal>
            <c:numRef>
              <c:f>'SED19'!$B$3:$B$14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'SED19'!$C$3:$C$14</c:f>
              <c:numCache>
                <c:formatCode>General</c:formatCode>
                <c:ptCount val="12"/>
                <c:pt idx="4">
                  <c:v>-11.04252680470258</c:v>
                </c:pt>
                <c:pt idx="5">
                  <c:v>-11.07845539672822</c:v>
                </c:pt>
                <c:pt idx="6">
                  <c:v>-11.30825461394309</c:v>
                </c:pt>
                <c:pt idx="7">
                  <c:v>-11.79633264321298</c:v>
                </c:pt>
                <c:pt idx="8">
                  <c:v>-12.03182848529369</c:v>
                </c:pt>
                <c:pt idx="9">
                  <c:v>-12.19569603101487</c:v>
                </c:pt>
                <c:pt idx="10">
                  <c:v>-12.41060897686307</c:v>
                </c:pt>
                <c:pt idx="11">
                  <c:v>-13.39254497678533</c:v>
                </c:pt>
              </c:numCache>
            </c:numRef>
          </c:yVal>
        </c:ser>
        <c:axId val="596450232"/>
        <c:axId val="596460648"/>
      </c:scatterChart>
      <c:valAx>
        <c:axId val="596450232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6460648"/>
        <c:crossesAt val="-14.0"/>
        <c:crossBetween val="midCat"/>
      </c:valAx>
      <c:valAx>
        <c:axId val="596460648"/>
        <c:scaling>
          <c:orientation val="minMax"/>
          <c:max val="-10.0"/>
          <c:min val="-14.0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6450232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073049.8-465806</a:t>
            </a:r>
          </a:p>
        </c:rich>
      </c:tx>
      <c:layout>
        <c:manualLayout>
          <c:xMode val="edge"/>
          <c:yMode val="edge"/>
          <c:x val="0.276646109795716"/>
          <c:y val="0.0934171071081868"/>
        </c:manualLayout>
      </c:layout>
    </c:title>
    <c:plotArea>
      <c:layout>
        <c:manualLayout>
          <c:layoutTarget val="inner"/>
          <c:xMode val="edge"/>
          <c:yMode val="edge"/>
          <c:x val="0.230959198282033"/>
          <c:y val="0.0648148148148148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circle"/>
              <c:size val="7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1"/>
            <c:marker>
              <c:symbol val="circle"/>
              <c:size val="7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2"/>
            <c:marker>
              <c:symbol val="circle"/>
              <c:size val="7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4"/>
            <c:marker>
              <c:spPr>
                <a:solidFill>
                  <a:schemeClr val="accent1"/>
                </a:solidFill>
              </c:spPr>
            </c:marker>
          </c:dPt>
          <c:dPt>
            <c:idx val="7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'SED2'!$B$7:$B$14</c:f>
              <c:numCache>
                <c:formatCode>General</c:formatCode>
                <c:ptCount val="8"/>
                <c:pt idx="0">
                  <c:v>0.0969100130080564</c:v>
                </c:pt>
                <c:pt idx="1">
                  <c:v>0.217483944213906</c:v>
                </c:pt>
                <c:pt idx="2">
                  <c:v>0.336459733848529</c:v>
                </c:pt>
                <c:pt idx="3">
                  <c:v>0.556302500767287</c:v>
                </c:pt>
                <c:pt idx="4">
                  <c:v>0.653212513775344</c:v>
                </c:pt>
                <c:pt idx="5">
                  <c:v>0.763427993562937</c:v>
                </c:pt>
                <c:pt idx="6">
                  <c:v>0.903089986991944</c:v>
                </c:pt>
                <c:pt idx="7">
                  <c:v>1.380211241711606</c:v>
                </c:pt>
              </c:numCache>
            </c:numRef>
          </c:xVal>
          <c:yVal>
            <c:numRef>
              <c:f>'SED2'!$C$7:$C$14</c:f>
              <c:numCache>
                <c:formatCode>General</c:formatCode>
                <c:ptCount val="8"/>
                <c:pt idx="0">
                  <c:v>-12.34493843827173</c:v>
                </c:pt>
                <c:pt idx="1">
                  <c:v>-11.97529048839145</c:v>
                </c:pt>
                <c:pt idx="2">
                  <c:v>-12.10937039561946</c:v>
                </c:pt>
                <c:pt idx="3">
                  <c:v>-12.33449718277074</c:v>
                </c:pt>
                <c:pt idx="4">
                  <c:v>-12.3981572102179</c:v>
                </c:pt>
                <c:pt idx="5">
                  <c:v>-12.18181962753088</c:v>
                </c:pt>
                <c:pt idx="6">
                  <c:v>-12.03786753070176</c:v>
                </c:pt>
                <c:pt idx="7">
                  <c:v>-11.89223902961802</c:v>
                </c:pt>
              </c:numCache>
            </c:numRef>
          </c:yVal>
        </c:ser>
        <c:axId val="596560232"/>
        <c:axId val="597099544"/>
      </c:scatterChart>
      <c:valAx>
        <c:axId val="596560232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7099544"/>
        <c:crossesAt val="-14.0"/>
        <c:crossBetween val="midCat"/>
      </c:valAx>
      <c:valAx>
        <c:axId val="597099544"/>
        <c:scaling>
          <c:orientation val="minMax"/>
          <c:max val="-11.0"/>
          <c:min val="-14.0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6560232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073326.8-464842 </a:t>
            </a:r>
          </a:p>
          <a:p>
            <a:pPr>
              <a:defRPr sz="1400" b="1"/>
            </a:pPr>
            <a:r>
              <a:rPr lang="en-US" sz="1400" b="1" i="0" u="none" strike="noStrike" baseline="0"/>
              <a:t>CG-Halpha7</a:t>
            </a:r>
          </a:p>
        </c:rich>
      </c:tx>
      <c:layout>
        <c:manualLayout>
          <c:xMode val="edge"/>
          <c:yMode val="edge"/>
          <c:x val="0.276646109795716"/>
          <c:y val="0.0454719016287348"/>
        </c:manualLayout>
      </c:layout>
    </c:title>
    <c:plotArea>
      <c:layout>
        <c:manualLayout>
          <c:layoutTarget val="inner"/>
          <c:xMode val="edge"/>
          <c:yMode val="edge"/>
          <c:x val="0.244945212268047"/>
          <c:y val="0.0339928270952432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'SED20'!$B$3:$B$14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'SED20'!$C$3:$C$14</c:f>
              <c:numCache>
                <c:formatCode>General</c:formatCode>
                <c:ptCount val="12"/>
                <c:pt idx="0">
                  <c:v>-10.66017698165968</c:v>
                </c:pt>
                <c:pt idx="1">
                  <c:v>-10.35126719163991</c:v>
                </c:pt>
                <c:pt idx="2">
                  <c:v>-10.27533693468117</c:v>
                </c:pt>
                <c:pt idx="3">
                  <c:v>-10.09039228884096</c:v>
                </c:pt>
                <c:pt idx="4">
                  <c:v>-10.01373000887808</c:v>
                </c:pt>
                <c:pt idx="5">
                  <c:v>-10.02569769663171</c:v>
                </c:pt>
                <c:pt idx="6">
                  <c:v>-10.17620134764586</c:v>
                </c:pt>
                <c:pt idx="7">
                  <c:v>-10.59573659794909</c:v>
                </c:pt>
                <c:pt idx="8">
                  <c:v>-10.80079352083834</c:v>
                </c:pt>
                <c:pt idx="9">
                  <c:v>-10.99761047825302</c:v>
                </c:pt>
                <c:pt idx="10">
                  <c:v>-11.04251243574753</c:v>
                </c:pt>
                <c:pt idx="11">
                  <c:v>-11.10437030180694</c:v>
                </c:pt>
              </c:numCache>
            </c:numRef>
          </c:yVal>
        </c:ser>
        <c:axId val="596074136"/>
        <c:axId val="596084536"/>
      </c:scatterChart>
      <c:valAx>
        <c:axId val="596074136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6084536"/>
        <c:crossesAt val="-12.5"/>
        <c:crossBetween val="midCat"/>
      </c:valAx>
      <c:valAx>
        <c:axId val="596084536"/>
        <c:scaling>
          <c:orientation val="minMax"/>
          <c:max val="-9.0"/>
          <c:min val="-12.5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6074136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073337.0-465455 </a:t>
            </a:r>
          </a:p>
        </c:rich>
      </c:tx>
      <c:layout>
        <c:manualLayout>
          <c:xMode val="edge"/>
          <c:yMode val="edge"/>
          <c:x val="0.276646109795716"/>
          <c:y val="0.0454719016287348"/>
        </c:manualLayout>
      </c:layout>
    </c:title>
    <c:plotArea>
      <c:layout>
        <c:manualLayout>
          <c:layoutTarget val="inner"/>
          <c:xMode val="edge"/>
          <c:yMode val="edge"/>
          <c:x val="0.244945212268047"/>
          <c:y val="0.0339928270952432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'SED21'!$B$3:$B$14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'SED21'!$C$3:$C$14</c:f>
              <c:numCache>
                <c:formatCode>General</c:formatCode>
                <c:ptCount val="12"/>
                <c:pt idx="4">
                  <c:v>-11.6768882171481</c:v>
                </c:pt>
                <c:pt idx="5">
                  <c:v>-11.79165638058939</c:v>
                </c:pt>
                <c:pt idx="6">
                  <c:v>-11.98503064600083</c:v>
                </c:pt>
                <c:pt idx="7">
                  <c:v>-12.2481437604076</c:v>
                </c:pt>
                <c:pt idx="8">
                  <c:v>-12.41627238168086</c:v>
                </c:pt>
                <c:pt idx="9">
                  <c:v>-12.58361777068414</c:v>
                </c:pt>
                <c:pt idx="10">
                  <c:v>-12.73568402975965</c:v>
                </c:pt>
                <c:pt idx="11">
                  <c:v>-13.30649289136548</c:v>
                </c:pt>
              </c:numCache>
            </c:numRef>
          </c:yVal>
        </c:ser>
        <c:axId val="595635736"/>
        <c:axId val="595646136"/>
      </c:scatterChart>
      <c:valAx>
        <c:axId val="595635736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5646136"/>
        <c:crossesAt val="-14.5"/>
        <c:crossBetween val="midCat"/>
      </c:valAx>
      <c:valAx>
        <c:axId val="595646136"/>
        <c:scaling>
          <c:orientation val="minMax"/>
          <c:max val="-10.5"/>
          <c:min val="-14.5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5635736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073337.6-464246 </a:t>
            </a:r>
          </a:p>
        </c:rich>
      </c:tx>
      <c:layout>
        <c:manualLayout>
          <c:xMode val="edge"/>
          <c:yMode val="edge"/>
          <c:x val="0.276646109795716"/>
          <c:y val="0.0454719016287348"/>
        </c:manualLayout>
      </c:layout>
    </c:title>
    <c:plotArea>
      <c:layout>
        <c:manualLayout>
          <c:layoutTarget val="inner"/>
          <c:xMode val="edge"/>
          <c:yMode val="edge"/>
          <c:x val="0.244945212268047"/>
          <c:y val="0.0339928270952432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'SED22'!$B$3:$B$14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'SED22'!$C$3:$C$14</c:f>
              <c:numCache>
                <c:formatCode>General</c:formatCode>
                <c:ptCount val="12"/>
                <c:pt idx="0">
                  <c:v>-12.09217698165968</c:v>
                </c:pt>
                <c:pt idx="1">
                  <c:v>-11.7352671916399</c:v>
                </c:pt>
                <c:pt idx="2">
                  <c:v>-11.55933693468117</c:v>
                </c:pt>
                <c:pt idx="3">
                  <c:v>-11.52639228884096</c:v>
                </c:pt>
                <c:pt idx="4">
                  <c:v>-11.58959397293164</c:v>
                </c:pt>
                <c:pt idx="5">
                  <c:v>-11.67180579442188</c:v>
                </c:pt>
                <c:pt idx="6">
                  <c:v>-11.88422848944271</c:v>
                </c:pt>
                <c:pt idx="7">
                  <c:v>-12.30678618496562</c:v>
                </c:pt>
                <c:pt idx="8">
                  <c:v>-12.57577192930402</c:v>
                </c:pt>
                <c:pt idx="9">
                  <c:v>-12.72604134098056</c:v>
                </c:pt>
                <c:pt idx="10">
                  <c:v>-12.99476584771577</c:v>
                </c:pt>
                <c:pt idx="11">
                  <c:v>-13.04648191855501</c:v>
                </c:pt>
              </c:numCache>
            </c:numRef>
          </c:yVal>
        </c:ser>
        <c:axId val="595702216"/>
        <c:axId val="595712632"/>
      </c:scatterChart>
      <c:valAx>
        <c:axId val="595702216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5712632"/>
        <c:crossesAt val="-14.5"/>
        <c:crossBetween val="midCat"/>
      </c:valAx>
      <c:valAx>
        <c:axId val="595712632"/>
        <c:scaling>
          <c:orientation val="minMax"/>
          <c:max val="-10.5"/>
          <c:min val="-14.5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5702216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073406.9-465805 </a:t>
            </a:r>
          </a:p>
        </c:rich>
      </c:tx>
      <c:layout>
        <c:manualLayout>
          <c:xMode val="edge"/>
          <c:yMode val="edge"/>
          <c:x val="0.276646109795716"/>
          <c:y val="0.0454719016287348"/>
        </c:manualLayout>
      </c:layout>
    </c:title>
    <c:plotArea>
      <c:layout>
        <c:manualLayout>
          <c:layoutTarget val="inner"/>
          <c:xMode val="edge"/>
          <c:yMode val="edge"/>
          <c:x val="0.244945212268047"/>
          <c:y val="0.0339928270952432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'SED23'!$B$3:$B$14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'SED23'!$C$3:$C$14</c:f>
              <c:numCache>
                <c:formatCode>General</c:formatCode>
                <c:ptCount val="12"/>
                <c:pt idx="4">
                  <c:v>-11.4049449102407</c:v>
                </c:pt>
                <c:pt idx="5">
                  <c:v>-11.42481215507234</c:v>
                </c:pt>
                <c:pt idx="6">
                  <c:v>-11.52710206363742</c:v>
                </c:pt>
                <c:pt idx="7">
                  <c:v>-11.93773147264716</c:v>
                </c:pt>
                <c:pt idx="8">
                  <c:v>-12.11728577237978</c:v>
                </c:pt>
                <c:pt idx="9">
                  <c:v>-12.2951249811754</c:v>
                </c:pt>
                <c:pt idx="10">
                  <c:v>-12.36982647021323</c:v>
                </c:pt>
                <c:pt idx="11">
                  <c:v>-12.50048474507203</c:v>
                </c:pt>
              </c:numCache>
            </c:numRef>
          </c:yVal>
        </c:ser>
        <c:axId val="597483704"/>
        <c:axId val="597494104"/>
      </c:scatterChart>
      <c:valAx>
        <c:axId val="597483704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7494104"/>
        <c:crossesAt val="-13.5"/>
        <c:crossBetween val="midCat"/>
      </c:valAx>
      <c:valAx>
        <c:axId val="597494104"/>
        <c:scaling>
          <c:orientation val="minMax"/>
          <c:max val="-10.5"/>
          <c:min val="-13.5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7483704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073425.3-465409 </a:t>
            </a:r>
          </a:p>
        </c:rich>
      </c:tx>
      <c:layout>
        <c:manualLayout>
          <c:xMode val="edge"/>
          <c:yMode val="edge"/>
          <c:x val="0.276646109795716"/>
          <c:y val="0.0454719016287348"/>
        </c:manualLayout>
      </c:layout>
    </c:title>
    <c:plotArea>
      <c:layout>
        <c:manualLayout>
          <c:layoutTarget val="inner"/>
          <c:xMode val="edge"/>
          <c:yMode val="edge"/>
          <c:x val="0.244945212268047"/>
          <c:y val="0.0339928270952432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'SED24'!$B$3:$B$14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'SED24'!$C$3:$C$14</c:f>
              <c:numCache>
                <c:formatCode>General</c:formatCode>
                <c:ptCount val="12"/>
                <c:pt idx="7">
                  <c:v>-11.32239304727951</c:v>
                </c:pt>
                <c:pt idx="8">
                  <c:v>-11.49848430633519</c:v>
                </c:pt>
                <c:pt idx="9">
                  <c:v>-11.60343994318095</c:v>
                </c:pt>
                <c:pt idx="10">
                  <c:v>-11.54658609509794</c:v>
                </c:pt>
                <c:pt idx="11">
                  <c:v>-10.46502253653845</c:v>
                </c:pt>
              </c:numCache>
            </c:numRef>
          </c:yVal>
        </c:ser>
        <c:axId val="597550024"/>
        <c:axId val="597560424"/>
      </c:scatterChart>
      <c:valAx>
        <c:axId val="597550024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7560424"/>
        <c:crossesAt val="-12.5"/>
        <c:crossBetween val="midCat"/>
      </c:valAx>
      <c:valAx>
        <c:axId val="597560424"/>
        <c:scaling>
          <c:orientation val="minMax"/>
          <c:max val="-9.5"/>
          <c:min val="-12.5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7550024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073439.9-465548 </a:t>
            </a:r>
          </a:p>
        </c:rich>
      </c:tx>
      <c:layout>
        <c:manualLayout>
          <c:xMode val="edge"/>
          <c:yMode val="edge"/>
          <c:x val="0.276646109795716"/>
          <c:y val="0.0454719016287348"/>
        </c:manualLayout>
      </c:layout>
    </c:title>
    <c:plotArea>
      <c:layout>
        <c:manualLayout>
          <c:layoutTarget val="inner"/>
          <c:xMode val="edge"/>
          <c:yMode val="edge"/>
          <c:x val="0.244945212268047"/>
          <c:y val="0.0339928270952432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'SED25'!$B$3:$B$14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'SED25'!$C$3:$C$14</c:f>
              <c:numCache>
                <c:formatCode>General</c:formatCode>
                <c:ptCount val="12"/>
                <c:pt idx="4">
                  <c:v>-11.80767791708529</c:v>
                </c:pt>
                <c:pt idx="5">
                  <c:v>-11.74367593389407</c:v>
                </c:pt>
                <c:pt idx="6">
                  <c:v>-11.71104438169412</c:v>
                </c:pt>
                <c:pt idx="7">
                  <c:v>-11.82560095648544</c:v>
                </c:pt>
                <c:pt idx="8">
                  <c:v>-11.85325198636936</c:v>
                </c:pt>
                <c:pt idx="9">
                  <c:v>-11.91450028033586</c:v>
                </c:pt>
                <c:pt idx="10">
                  <c:v>-11.97989779657128</c:v>
                </c:pt>
              </c:numCache>
            </c:numRef>
          </c:yVal>
        </c:ser>
        <c:axId val="597616504"/>
        <c:axId val="597626920"/>
      </c:scatterChart>
      <c:valAx>
        <c:axId val="597616504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7626920"/>
        <c:crossesAt val="-10.5"/>
        <c:crossBetween val="midCat"/>
      </c:valAx>
      <c:valAx>
        <c:axId val="597626920"/>
        <c:scaling>
          <c:orientation val="minMax"/>
          <c:max val="-10.5"/>
          <c:min val="-13.0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7616504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073542.2-470126 </a:t>
            </a:r>
          </a:p>
        </c:rich>
      </c:tx>
      <c:layout>
        <c:manualLayout>
          <c:xMode val="edge"/>
          <c:yMode val="edge"/>
          <c:x val="0.276646109795716"/>
          <c:y val="0.0454719016287348"/>
        </c:manualLayout>
      </c:layout>
    </c:title>
    <c:plotArea>
      <c:layout>
        <c:manualLayout>
          <c:layoutTarget val="inner"/>
          <c:xMode val="edge"/>
          <c:yMode val="edge"/>
          <c:x val="0.244945212268047"/>
          <c:y val="0.0339928270952432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'SED26'!$B$3:$B$14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'SED26'!$C$3:$C$14</c:f>
              <c:numCache>
                <c:formatCode>General</c:formatCode>
                <c:ptCount val="12"/>
                <c:pt idx="7">
                  <c:v>-12.25479504372885</c:v>
                </c:pt>
                <c:pt idx="8">
                  <c:v>-12.15697496860861</c:v>
                </c:pt>
                <c:pt idx="9">
                  <c:v>-12.11166554618283</c:v>
                </c:pt>
                <c:pt idx="10">
                  <c:v>-12.11506310289614</c:v>
                </c:pt>
              </c:numCache>
            </c:numRef>
          </c:yVal>
        </c:ser>
        <c:axId val="597113848"/>
        <c:axId val="597361416"/>
      </c:scatterChart>
      <c:valAx>
        <c:axId val="597113848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7361416"/>
        <c:crossesAt val="-14.0"/>
        <c:crossBetween val="midCat"/>
      </c:valAx>
      <c:valAx>
        <c:axId val="597361416"/>
        <c:scaling>
          <c:orientation val="minMax"/>
          <c:max val="-11.0"/>
          <c:min val="-14.0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7113848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073548.5-470727 </a:t>
            </a:r>
          </a:p>
        </c:rich>
      </c:tx>
      <c:layout>
        <c:manualLayout>
          <c:xMode val="edge"/>
          <c:yMode val="edge"/>
          <c:x val="0.287135620285227"/>
          <c:y val="0.0454719016287348"/>
        </c:manualLayout>
      </c:layout>
    </c:title>
    <c:plotArea>
      <c:layout>
        <c:manualLayout>
          <c:layoutTarget val="inner"/>
          <c:xMode val="edge"/>
          <c:yMode val="edge"/>
          <c:x val="0.244945212268047"/>
          <c:y val="0.0339928270952432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'SED27'!$B$3:$B$14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'SED27'!$C$3:$C$14</c:f>
              <c:numCache>
                <c:formatCode>General</c:formatCode>
                <c:ptCount val="12"/>
                <c:pt idx="7">
                  <c:v>-12.2501992920397</c:v>
                </c:pt>
                <c:pt idx="8">
                  <c:v>-12.2355249725656</c:v>
                </c:pt>
                <c:pt idx="9">
                  <c:v>-12.25087700065873</c:v>
                </c:pt>
                <c:pt idx="10">
                  <c:v>-12.29563496377727</c:v>
                </c:pt>
              </c:numCache>
            </c:numRef>
          </c:yVal>
        </c:ser>
        <c:axId val="597417032"/>
        <c:axId val="597427432"/>
      </c:scatterChart>
      <c:valAx>
        <c:axId val="597417032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7427432"/>
        <c:crossesAt val="-13.5"/>
        <c:crossBetween val="midCat"/>
      </c:valAx>
      <c:valAx>
        <c:axId val="597427432"/>
        <c:scaling>
          <c:orientation val="minMax"/>
          <c:max val="-11.0"/>
          <c:min val="-13.5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7417032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073053.6-465742</a:t>
            </a:r>
          </a:p>
        </c:rich>
      </c:tx>
      <c:layout>
        <c:manualLayout>
          <c:xMode val="edge"/>
          <c:yMode val="edge"/>
          <c:x val="0.276646109795716"/>
          <c:y val="0.0934171071081868"/>
        </c:manualLayout>
      </c:layout>
    </c:title>
    <c:plotArea>
      <c:layout>
        <c:manualLayout>
          <c:layoutTarget val="inner"/>
          <c:xMode val="edge"/>
          <c:yMode val="edge"/>
          <c:x val="0.230959198282033"/>
          <c:y val="0.0648148148148148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circle"/>
              <c:size val="7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1"/>
            <c:marker>
              <c:symbol val="circle"/>
              <c:size val="7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2"/>
            <c:marker>
              <c:symbol val="circle"/>
              <c:size val="7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4"/>
            <c:marker>
              <c:spPr>
                <a:solidFill>
                  <a:schemeClr val="accent1"/>
                </a:solidFill>
              </c:spPr>
            </c:marker>
          </c:dPt>
          <c:dPt>
            <c:idx val="7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'SED3'!$B$7:$B$14</c:f>
              <c:numCache>
                <c:formatCode>General</c:formatCode>
                <c:ptCount val="8"/>
                <c:pt idx="0">
                  <c:v>0.0969100130080564</c:v>
                </c:pt>
                <c:pt idx="1">
                  <c:v>0.217483944213906</c:v>
                </c:pt>
                <c:pt idx="2">
                  <c:v>0.336459733848529</c:v>
                </c:pt>
                <c:pt idx="3">
                  <c:v>0.556302500767287</c:v>
                </c:pt>
                <c:pt idx="4">
                  <c:v>0.653212513775344</c:v>
                </c:pt>
                <c:pt idx="5">
                  <c:v>0.763427993562937</c:v>
                </c:pt>
                <c:pt idx="6">
                  <c:v>0.903089986991944</c:v>
                </c:pt>
                <c:pt idx="7">
                  <c:v>1.380211241711606</c:v>
                </c:pt>
              </c:numCache>
            </c:numRef>
          </c:xVal>
          <c:yVal>
            <c:numRef>
              <c:f>'SED3'!$C$7:$C$14</c:f>
              <c:numCache>
                <c:formatCode>General</c:formatCode>
                <c:ptCount val="8"/>
                <c:pt idx="0">
                  <c:v>-12.17294104813259</c:v>
                </c:pt>
                <c:pt idx="1">
                  <c:v>-12.01006502739709</c:v>
                </c:pt>
                <c:pt idx="2">
                  <c:v>-11.98503064600083</c:v>
                </c:pt>
                <c:pt idx="3">
                  <c:v>-12.30429948022883</c:v>
                </c:pt>
                <c:pt idx="4">
                  <c:v>-12.47031304622708</c:v>
                </c:pt>
                <c:pt idx="5">
                  <c:v>-12.63658255291375</c:v>
                </c:pt>
                <c:pt idx="6">
                  <c:v>-12.83312604914118</c:v>
                </c:pt>
                <c:pt idx="7">
                  <c:v>-12.86288335941723</c:v>
                </c:pt>
              </c:numCache>
            </c:numRef>
          </c:yVal>
        </c:ser>
        <c:axId val="596814792"/>
        <c:axId val="596132136"/>
      </c:scatterChart>
      <c:valAx>
        <c:axId val="596814792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6132136"/>
        <c:crossesAt val="-14.0"/>
        <c:crossBetween val="midCat"/>
      </c:valAx>
      <c:valAx>
        <c:axId val="596132136"/>
        <c:scaling>
          <c:orientation val="minMax"/>
          <c:max val="-11.0"/>
          <c:min val="-14.0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6814792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073057.5-465611</a:t>
            </a:r>
          </a:p>
          <a:p>
            <a:pPr>
              <a:defRPr sz="1400"/>
            </a:pPr>
            <a:r>
              <a:rPr lang="en-US" sz="1400"/>
              <a:t>CG-Halpha2</a:t>
            </a:r>
          </a:p>
        </c:rich>
      </c:tx>
      <c:layout>
        <c:manualLayout>
          <c:xMode val="edge"/>
          <c:yMode val="edge"/>
          <c:x val="0.276646109795716"/>
          <c:y val="0.0797184769712005"/>
        </c:manualLayout>
      </c:layout>
    </c:title>
    <c:plotArea>
      <c:layout>
        <c:manualLayout>
          <c:layoutTarget val="inner"/>
          <c:xMode val="edge"/>
          <c:yMode val="edge"/>
          <c:x val="0.230959198282033"/>
          <c:y val="0.0648148148148148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'SED4'!$B$3:$B$14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'SED4'!$C$3:$C$14</c:f>
              <c:numCache>
                <c:formatCode>General</c:formatCode>
                <c:ptCount val="12"/>
                <c:pt idx="0">
                  <c:v>-12.40817698165968</c:v>
                </c:pt>
                <c:pt idx="1">
                  <c:v>-12.0152671916399</c:v>
                </c:pt>
                <c:pt idx="2">
                  <c:v>-11.62333693468117</c:v>
                </c:pt>
                <c:pt idx="3">
                  <c:v>-11.08639228884096</c:v>
                </c:pt>
                <c:pt idx="4">
                  <c:v>-10.55946872960011</c:v>
                </c:pt>
                <c:pt idx="5">
                  <c:v>-10.50281895135137</c:v>
                </c:pt>
                <c:pt idx="6">
                  <c:v>-10.59712477365245</c:v>
                </c:pt>
                <c:pt idx="7">
                  <c:v>-10.9740118180483</c:v>
                </c:pt>
                <c:pt idx="8">
                  <c:v>-11.09402432477057</c:v>
                </c:pt>
                <c:pt idx="9">
                  <c:v>-11.24294446082215</c:v>
                </c:pt>
                <c:pt idx="10">
                  <c:v>-11.32148162095989</c:v>
                </c:pt>
                <c:pt idx="11">
                  <c:v>-11.59463229280264</c:v>
                </c:pt>
              </c:numCache>
            </c:numRef>
          </c:yVal>
        </c:ser>
        <c:axId val="596190664"/>
        <c:axId val="596201080"/>
      </c:scatterChart>
      <c:valAx>
        <c:axId val="596190664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6201080"/>
        <c:crossesAt val="-14.0"/>
        <c:crossBetween val="midCat"/>
      </c:valAx>
      <c:valAx>
        <c:axId val="596201080"/>
        <c:scaling>
          <c:orientation val="minMax"/>
          <c:max val="-9.0"/>
          <c:min val="-14.0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6190664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073106.5-465454 </a:t>
            </a:r>
            <a:endParaRPr lang="en-US" sz="1400" b="1"/>
          </a:p>
        </c:rich>
      </c:tx>
      <c:layout>
        <c:manualLayout>
          <c:xMode val="edge"/>
          <c:yMode val="edge"/>
          <c:x val="0.276646109795716"/>
          <c:y val="0.0797184769712005"/>
        </c:manualLayout>
      </c:layout>
    </c:title>
    <c:plotArea>
      <c:layout>
        <c:manualLayout>
          <c:layoutTarget val="inner"/>
          <c:xMode val="edge"/>
          <c:yMode val="edge"/>
          <c:x val="0.230959198282033"/>
          <c:y val="0.0648148148148148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'SED5'!$B$3:$B$14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'SED5'!$C$3:$C$14</c:f>
              <c:numCache>
                <c:formatCode>General</c:formatCode>
                <c:ptCount val="12"/>
                <c:pt idx="4">
                  <c:v>-12.10444486520001</c:v>
                </c:pt>
                <c:pt idx="5">
                  <c:v>-11.6895963782612</c:v>
                </c:pt>
                <c:pt idx="6">
                  <c:v>-11.4966675494032</c:v>
                </c:pt>
                <c:pt idx="7">
                  <c:v>-11.14337179223769</c:v>
                </c:pt>
                <c:pt idx="8">
                  <c:v>-11.17306178850206</c:v>
                </c:pt>
                <c:pt idx="9">
                  <c:v>-11.22372475461511</c:v>
                </c:pt>
                <c:pt idx="10">
                  <c:v>-11.25424227861905</c:v>
                </c:pt>
                <c:pt idx="11">
                  <c:v>-11.62939439906185</c:v>
                </c:pt>
              </c:numCache>
            </c:numRef>
          </c:yVal>
        </c:ser>
        <c:axId val="595788456"/>
        <c:axId val="595798840"/>
      </c:scatterChart>
      <c:valAx>
        <c:axId val="595788456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5798840"/>
        <c:crossesAt val="-13.5"/>
        <c:crossBetween val="midCat"/>
      </c:valAx>
      <c:valAx>
        <c:axId val="595798840"/>
        <c:scaling>
          <c:orientation val="minMax"/>
          <c:max val="-10.0"/>
          <c:min val="-13.5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5788456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073108.4-470130 </a:t>
            </a:r>
            <a:endParaRPr lang="en-US" sz="1400" b="1"/>
          </a:p>
        </c:rich>
      </c:tx>
      <c:layout>
        <c:manualLayout>
          <c:xMode val="edge"/>
          <c:yMode val="edge"/>
          <c:x val="0.276646109795716"/>
          <c:y val="0.0797184769712005"/>
        </c:manualLayout>
      </c:layout>
    </c:title>
    <c:plotArea>
      <c:layout>
        <c:manualLayout>
          <c:layoutTarget val="inner"/>
          <c:xMode val="edge"/>
          <c:yMode val="edge"/>
          <c:x val="0.230959198282033"/>
          <c:y val="0.0648148148148148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'SED6'!$B$3:$B$14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'SED6'!$C$3:$C$14</c:f>
              <c:numCache>
                <c:formatCode>General</c:formatCode>
                <c:ptCount val="12"/>
                <c:pt idx="4">
                  <c:v>-11.50185492324875</c:v>
                </c:pt>
                <c:pt idx="5">
                  <c:v>-11.48654025078617</c:v>
                </c:pt>
                <c:pt idx="6">
                  <c:v>-11.56730404313413</c:v>
                </c:pt>
                <c:pt idx="7">
                  <c:v>-11.91512595415417</c:v>
                </c:pt>
                <c:pt idx="8">
                  <c:v>-12.07434418510931</c:v>
                </c:pt>
                <c:pt idx="9">
                  <c:v>-12.22636485078132</c:v>
                </c:pt>
                <c:pt idx="10">
                  <c:v>-12.30342520820353</c:v>
                </c:pt>
                <c:pt idx="11">
                  <c:v>-12.51945411863006</c:v>
                </c:pt>
              </c:numCache>
            </c:numRef>
          </c:yVal>
        </c:ser>
        <c:axId val="595855064"/>
        <c:axId val="596065384"/>
      </c:scatterChart>
      <c:valAx>
        <c:axId val="595855064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6065384"/>
        <c:crossesAt val="-14.0"/>
        <c:crossBetween val="midCat"/>
      </c:valAx>
      <c:valAx>
        <c:axId val="596065384"/>
        <c:scaling>
          <c:orientation val="minMax"/>
          <c:max val="-10.5"/>
          <c:min val="-14.0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5855064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073109.9-465750 </a:t>
            </a:r>
            <a:endParaRPr lang="en-US" sz="1400" b="1"/>
          </a:p>
        </c:rich>
      </c:tx>
      <c:layout>
        <c:manualLayout>
          <c:xMode val="edge"/>
          <c:yMode val="edge"/>
          <c:x val="0.276646109795716"/>
          <c:y val="0.0797184769712005"/>
        </c:manualLayout>
      </c:layout>
    </c:title>
    <c:plotArea>
      <c:layout>
        <c:manualLayout>
          <c:layoutTarget val="inner"/>
          <c:xMode val="edge"/>
          <c:yMode val="edge"/>
          <c:x val="0.230959198282033"/>
          <c:y val="0.0648148148148148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'SED7'!$B$3:$B$14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'SED7'!$C$3:$C$14</c:f>
              <c:numCache>
                <c:formatCode>General</c:formatCode>
                <c:ptCount val="12"/>
                <c:pt idx="4">
                  <c:v>-12.03568378788894</c:v>
                </c:pt>
                <c:pt idx="5">
                  <c:v>-12.01290276863634</c:v>
                </c:pt>
                <c:pt idx="6">
                  <c:v>-12.07102866702182</c:v>
                </c:pt>
                <c:pt idx="7">
                  <c:v>-12.36974167191521</c:v>
                </c:pt>
                <c:pt idx="8">
                  <c:v>-12.48651604329574</c:v>
                </c:pt>
                <c:pt idx="9">
                  <c:v>-12.63551369919134</c:v>
                </c:pt>
                <c:pt idx="10">
                  <c:v>-12.74508955784547</c:v>
                </c:pt>
                <c:pt idx="11">
                  <c:v>-12.92903908419907</c:v>
                </c:pt>
              </c:numCache>
            </c:numRef>
          </c:yVal>
        </c:ser>
        <c:axId val="591549144"/>
        <c:axId val="595863480"/>
      </c:scatterChart>
      <c:valAx>
        <c:axId val="591549144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5863480"/>
        <c:crossesAt val="-14.0"/>
        <c:crossBetween val="midCat"/>
      </c:valAx>
      <c:valAx>
        <c:axId val="595863480"/>
        <c:scaling>
          <c:orientation val="minMax"/>
          <c:max val="-11.0"/>
          <c:min val="-14.0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1549144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073110.8-470032 </a:t>
            </a:r>
          </a:p>
          <a:p>
            <a:pPr>
              <a:defRPr sz="1400" b="1"/>
            </a:pPr>
            <a:r>
              <a:rPr lang="en-US" sz="1400" b="1" i="0" u="none" strike="noStrike" baseline="0"/>
              <a:t>CG-Halpha3</a:t>
            </a:r>
            <a:endParaRPr lang="en-US" sz="1400" b="1"/>
          </a:p>
        </c:rich>
      </c:tx>
      <c:layout>
        <c:manualLayout>
          <c:xMode val="edge"/>
          <c:yMode val="edge"/>
          <c:x val="0.276646109795716"/>
          <c:y val="0.0797184769712005"/>
        </c:manualLayout>
      </c:layout>
    </c:title>
    <c:plotArea>
      <c:layout>
        <c:manualLayout>
          <c:layoutTarget val="inner"/>
          <c:xMode val="edge"/>
          <c:yMode val="edge"/>
          <c:x val="0.230959198282033"/>
          <c:y val="0.0648148148148148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'SED8'!$B$3:$B$14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'SED8'!$C$3:$C$14</c:f>
              <c:numCache>
                <c:formatCode>General</c:formatCode>
                <c:ptCount val="12"/>
                <c:pt idx="0">
                  <c:v>-11.41217698165968</c:v>
                </c:pt>
                <c:pt idx="1">
                  <c:v>-10.9032671916399</c:v>
                </c:pt>
                <c:pt idx="2">
                  <c:v>-10.69933693468117</c:v>
                </c:pt>
                <c:pt idx="3">
                  <c:v>-10.37039228884096</c:v>
                </c:pt>
                <c:pt idx="4">
                  <c:v>-9.898885587474936</c:v>
                </c:pt>
                <c:pt idx="5">
                  <c:v>-9.817274174051844</c:v>
                </c:pt>
                <c:pt idx="6">
                  <c:v>-9.868201044008556</c:v>
                </c:pt>
                <c:pt idx="7">
                  <c:v>-10.08717148884144</c:v>
                </c:pt>
                <c:pt idx="8">
                  <c:v>-10.21130852721737</c:v>
                </c:pt>
                <c:pt idx="9">
                  <c:v>-10.37814353878773</c:v>
                </c:pt>
                <c:pt idx="10">
                  <c:v>-10.57069192844219</c:v>
                </c:pt>
                <c:pt idx="11">
                  <c:v>-10.83342189008035</c:v>
                </c:pt>
              </c:numCache>
            </c:numRef>
          </c:yVal>
        </c:ser>
        <c:axId val="595920808"/>
        <c:axId val="595931208"/>
      </c:scatterChart>
      <c:valAx>
        <c:axId val="595920808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5931208"/>
        <c:crossesAt val="-12.5"/>
        <c:crossBetween val="midCat"/>
      </c:valAx>
      <c:valAx>
        <c:axId val="595931208"/>
        <c:scaling>
          <c:orientation val="minMax"/>
          <c:max val="-8.5"/>
          <c:min val="-12.5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5920808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/>
            </a:pPr>
            <a:r>
              <a:rPr lang="en-US" sz="1400" b="1" i="0" u="none" strike="noStrike" baseline="0"/>
              <a:t>073114.6-465842 </a:t>
            </a:r>
            <a:endParaRPr lang="en-US" sz="1400" b="1"/>
          </a:p>
        </c:rich>
      </c:tx>
      <c:layout>
        <c:manualLayout>
          <c:xMode val="edge"/>
          <c:yMode val="edge"/>
          <c:x val="0.276646109795716"/>
          <c:y val="0.0797184769712005"/>
        </c:manualLayout>
      </c:layout>
    </c:title>
    <c:plotArea>
      <c:layout>
        <c:manualLayout>
          <c:layoutTarget val="inner"/>
          <c:xMode val="edge"/>
          <c:yMode val="edge"/>
          <c:x val="0.230959198282033"/>
          <c:y val="0.0648148148148148"/>
          <c:w val="0.677155167666979"/>
          <c:h val="0.7593293603710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</c:marker>
          <c:dPt>
            <c:idx val="0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1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2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3"/>
            <c:marker>
              <c:symbol val="plus"/>
              <c:size val="8"/>
              <c:spPr>
                <a:noFill/>
                <a:ln>
                  <a:solidFill>
                    <a:schemeClr val="tx1"/>
                  </a:solidFill>
                </a:ln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</c:dPt>
          <c:dPt>
            <c:idx val="7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</c:dPt>
          <c:dPt>
            <c:idx val="11"/>
            <c:marker>
              <c:symbol val="triangle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xVal>
            <c:numRef>
              <c:f>'SED9'!$B$3:$B$14</c:f>
              <c:numCache>
                <c:formatCode>General</c:formatCode>
                <c:ptCount val="12"/>
                <c:pt idx="0">
                  <c:v>-0.356547323513813</c:v>
                </c:pt>
                <c:pt idx="1">
                  <c:v>-0.259637310505756</c:v>
                </c:pt>
                <c:pt idx="2">
                  <c:v>-0.148741651280925</c:v>
                </c:pt>
                <c:pt idx="3">
                  <c:v>-0.102372908709559</c:v>
                </c:pt>
                <c:pt idx="4">
                  <c:v>0.0969100130080564</c:v>
                </c:pt>
                <c:pt idx="5">
                  <c:v>0.217483944213906</c:v>
                </c:pt>
                <c:pt idx="6">
                  <c:v>0.336459733848529</c:v>
                </c:pt>
                <c:pt idx="7">
                  <c:v>0.556302500767287</c:v>
                </c:pt>
                <c:pt idx="8">
                  <c:v>0.653212513775344</c:v>
                </c:pt>
                <c:pt idx="9">
                  <c:v>0.763427993562937</c:v>
                </c:pt>
                <c:pt idx="10">
                  <c:v>0.903089986991944</c:v>
                </c:pt>
                <c:pt idx="11">
                  <c:v>1.38021124171161</c:v>
                </c:pt>
              </c:numCache>
            </c:numRef>
          </c:xVal>
          <c:yVal>
            <c:numRef>
              <c:f>'SED9'!$C$3:$C$14</c:f>
              <c:numCache>
                <c:formatCode>General</c:formatCode>
                <c:ptCount val="12"/>
                <c:pt idx="4">
                  <c:v>-10.84286975544635</c:v>
                </c:pt>
                <c:pt idx="5">
                  <c:v>-10.43158491582952</c:v>
                </c:pt>
                <c:pt idx="6">
                  <c:v>-10.38746027982158</c:v>
                </c:pt>
                <c:pt idx="7">
                  <c:v>-10.65972117326155</c:v>
                </c:pt>
                <c:pt idx="8">
                  <c:v>-10.77503553328384</c:v>
                </c:pt>
                <c:pt idx="9">
                  <c:v>-10.79662944717958</c:v>
                </c:pt>
                <c:pt idx="10">
                  <c:v>-10.77121479901935</c:v>
                </c:pt>
                <c:pt idx="11">
                  <c:v>-10.74593554708566</c:v>
                </c:pt>
              </c:numCache>
            </c:numRef>
          </c:yVal>
        </c:ser>
        <c:axId val="595986552"/>
        <c:axId val="595996952"/>
      </c:scatterChart>
      <c:valAx>
        <c:axId val="595986552"/>
        <c:scaling>
          <c:orientation val="minMax"/>
          <c:max val="2.3"/>
          <c:min val="-0.8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1" i="0" u="none" strike="noStrike" kern="4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/</a:t>
                </a:r>
                <a:r>
                  <a:rPr lang="en-US" sz="1300">
                    <a:sym typeface="Symbol"/>
                  </a:rPr>
                  <a:t></a:t>
                </a:r>
                <a:r>
                  <a:rPr lang="en-US" sz="1300"/>
                  <a:t>m)</a:t>
                </a:r>
              </a:p>
            </c:rich>
          </c:tx>
          <c:layout>
            <c:manualLayout>
              <c:xMode val="edge"/>
              <c:yMode val="edge"/>
              <c:x val="0.429680070331014"/>
              <c:y val="0.920281523028799"/>
            </c:manualLayout>
          </c:layout>
        </c:title>
        <c:numFmt formatCode="0.0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200" kern="1800" spc="0"/>
            </a:pPr>
            <a:endParaRPr lang="en-US"/>
          </a:p>
        </c:txPr>
        <c:crossAx val="595996952"/>
        <c:crossesAt val="-12.0"/>
        <c:crossBetween val="midCat"/>
      </c:valAx>
      <c:valAx>
        <c:axId val="595996952"/>
        <c:scaling>
          <c:orientation val="minMax"/>
          <c:max val="-9.5"/>
          <c:min val="-12.0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log(</a:t>
                </a:r>
                <a:r>
                  <a:rPr lang="en-US" sz="1300">
                    <a:sym typeface="Symbol"/>
                  </a:rPr>
                  <a:t></a:t>
                </a:r>
                <a:r>
                  <a:rPr lang="en-US" sz="1300"/>
                  <a:t>F</a:t>
                </a:r>
                <a:r>
                  <a:rPr lang="en-US" sz="1300" baseline="-25000">
                    <a:sym typeface="Symbol"/>
                  </a:rPr>
                  <a:t></a:t>
                </a:r>
                <a:r>
                  <a:rPr lang="en-US" sz="1300"/>
                  <a:t>)</a:t>
                </a:r>
              </a:p>
            </c:rich>
          </c:tx>
          <c:layout>
            <c:manualLayout>
              <c:xMode val="edge"/>
              <c:yMode val="edge"/>
              <c:x val="0.00218278043113463"/>
              <c:y val="0.327973777033527"/>
            </c:manualLayout>
          </c:layout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595986552"/>
        <c:crossesAt val="-0.8"/>
        <c:crossBetween val="midCat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kern="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16</xdr:row>
      <xdr:rowOff>25400</xdr:rowOff>
    </xdr:from>
    <xdr:to>
      <xdr:col>4</xdr:col>
      <xdr:colOff>0</xdr:colOff>
      <xdr:row>38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16</xdr:row>
      <xdr:rowOff>12700</xdr:rowOff>
    </xdr:from>
    <xdr:to>
      <xdr:col>3</xdr:col>
      <xdr:colOff>914400</xdr:colOff>
      <xdr:row>38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H37"/>
  <sheetViews>
    <sheetView topLeftCell="BY1" zoomScale="125" workbookViewId="0">
      <selection activeCell="CB19" sqref="CB19"/>
    </sheetView>
  </sheetViews>
  <sheetFormatPr baseColWidth="10" defaultRowHeight="13"/>
  <cols>
    <col min="1" max="2" width="13.28515625" customWidth="1"/>
    <col min="3" max="3" width="16" customWidth="1"/>
    <col min="4" max="4" width="11.5703125" customWidth="1"/>
    <col min="6" max="6" width="14.7109375" customWidth="1"/>
    <col min="9" max="9" width="12.42578125" style="2" customWidth="1"/>
    <col min="10" max="10" width="13" style="2" customWidth="1"/>
    <col min="11" max="12" width="12.42578125" style="2" customWidth="1"/>
    <col min="15" max="15" width="12.5703125" bestFit="1" customWidth="1"/>
    <col min="16" max="16" width="13" style="2" customWidth="1"/>
    <col min="17" max="18" width="12.42578125" style="2" customWidth="1"/>
    <col min="21" max="21" width="12.5703125" bestFit="1" customWidth="1"/>
    <col min="22" max="22" width="13" style="2" customWidth="1"/>
    <col min="23" max="24" width="12.42578125" style="2" customWidth="1"/>
    <col min="27" max="27" width="12.5703125" bestFit="1" customWidth="1"/>
    <col min="28" max="28" width="13" style="2" customWidth="1"/>
    <col min="29" max="30" width="12.42578125" style="2" customWidth="1"/>
    <col min="32" max="32" width="13" style="2" customWidth="1"/>
    <col min="33" max="34" width="12.42578125" style="2" customWidth="1"/>
    <col min="39" max="39" width="13" style="2" customWidth="1"/>
    <col min="40" max="41" width="12.42578125" style="2" customWidth="1"/>
    <col min="46" max="46" width="13" style="2" customWidth="1"/>
    <col min="47" max="48" width="12.42578125" style="2" customWidth="1"/>
    <col min="53" max="53" width="13" style="2" customWidth="1"/>
    <col min="54" max="55" width="12.42578125" style="2" customWidth="1"/>
    <col min="60" max="60" width="13" style="2" customWidth="1"/>
    <col min="61" max="62" width="12.42578125" style="2" customWidth="1"/>
    <col min="67" max="67" width="13" style="2" customWidth="1"/>
    <col min="68" max="69" width="12.42578125" style="2" customWidth="1"/>
    <col min="74" max="74" width="13" style="2" customWidth="1"/>
    <col min="75" max="76" width="12.42578125" style="2" customWidth="1"/>
    <col min="81" max="81" width="13" style="2" customWidth="1"/>
    <col min="82" max="83" width="12.42578125" style="2" customWidth="1"/>
  </cols>
  <sheetData>
    <row r="1" spans="1:86">
      <c r="C1" t="s">
        <v>129</v>
      </c>
      <c r="D1" t="s">
        <v>130</v>
      </c>
      <c r="E1" t="s">
        <v>131</v>
      </c>
      <c r="F1" t="s">
        <v>0</v>
      </c>
      <c r="G1" t="s">
        <v>1</v>
      </c>
    </row>
    <row r="2" spans="1:86">
      <c r="A2" t="s">
        <v>136</v>
      </c>
      <c r="B2" t="s">
        <v>51</v>
      </c>
      <c r="C2" t="s">
        <v>2</v>
      </c>
      <c r="D2" t="s">
        <v>3</v>
      </c>
      <c r="E2" t="s">
        <v>4</v>
      </c>
      <c r="F2" t="s">
        <v>5</v>
      </c>
    </row>
    <row r="3" spans="1:86">
      <c r="C3" t="s">
        <v>6</v>
      </c>
      <c r="D3" t="s">
        <v>7</v>
      </c>
      <c r="E3" t="s">
        <v>8</v>
      </c>
    </row>
    <row r="4" spans="1:86">
      <c r="C4" t="s">
        <v>9</v>
      </c>
      <c r="D4" t="s">
        <v>10</v>
      </c>
      <c r="E4">
        <v>30</v>
      </c>
    </row>
    <row r="5" spans="1:86">
      <c r="C5" t="s">
        <v>11</v>
      </c>
      <c r="D5" t="s">
        <v>12</v>
      </c>
      <c r="E5" t="s">
        <v>13</v>
      </c>
    </row>
    <row r="6" spans="1:86">
      <c r="C6" t="s">
        <v>144</v>
      </c>
      <c r="D6" t="s">
        <v>145</v>
      </c>
      <c r="E6" t="s">
        <v>146</v>
      </c>
      <c r="F6" t="s">
        <v>147</v>
      </c>
      <c r="G6" t="s">
        <v>148</v>
      </c>
      <c r="H6" t="s">
        <v>149</v>
      </c>
      <c r="I6" s="2" t="s">
        <v>112</v>
      </c>
      <c r="J6" s="2" t="s">
        <v>118</v>
      </c>
      <c r="K6" s="2" t="s">
        <v>117</v>
      </c>
      <c r="L6" s="2" t="s">
        <v>122</v>
      </c>
      <c r="M6" t="s">
        <v>150</v>
      </c>
      <c r="N6" t="s">
        <v>151</v>
      </c>
      <c r="O6" t="s">
        <v>114</v>
      </c>
      <c r="P6" s="2" t="s">
        <v>120</v>
      </c>
      <c r="Q6" s="2" t="s">
        <v>121</v>
      </c>
      <c r="R6" s="2" t="s">
        <v>123</v>
      </c>
      <c r="S6" t="s">
        <v>152</v>
      </c>
      <c r="T6" t="s">
        <v>153</v>
      </c>
      <c r="U6" t="s">
        <v>115</v>
      </c>
      <c r="V6" s="2" t="s">
        <v>124</v>
      </c>
      <c r="W6" s="2" t="s">
        <v>125</v>
      </c>
      <c r="X6" s="2" t="s">
        <v>126</v>
      </c>
      <c r="Y6" t="s">
        <v>154</v>
      </c>
      <c r="Z6" t="s">
        <v>155</v>
      </c>
      <c r="AA6" t="s">
        <v>116</v>
      </c>
      <c r="AB6" s="2" t="s">
        <v>127</v>
      </c>
      <c r="AC6" s="2" t="s">
        <v>128</v>
      </c>
      <c r="AD6" s="2" t="s">
        <v>41</v>
      </c>
      <c r="AE6" t="s">
        <v>156</v>
      </c>
      <c r="AF6" s="2" t="s">
        <v>42</v>
      </c>
      <c r="AG6" s="2" t="s">
        <v>43</v>
      </c>
      <c r="AH6" s="2" t="s">
        <v>44</v>
      </c>
      <c r="AI6" t="s">
        <v>157</v>
      </c>
      <c r="AJ6" t="s">
        <v>158</v>
      </c>
      <c r="AK6" t="s">
        <v>159</v>
      </c>
      <c r="AL6" t="s">
        <v>160</v>
      </c>
      <c r="AM6" s="2" t="s">
        <v>45</v>
      </c>
      <c r="AN6" s="2" t="s">
        <v>46</v>
      </c>
      <c r="AO6" s="2" t="s">
        <v>47</v>
      </c>
      <c r="AP6" t="s">
        <v>161</v>
      </c>
      <c r="AQ6" t="s">
        <v>162</v>
      </c>
      <c r="AR6" t="s">
        <v>163</v>
      </c>
      <c r="AS6" t="s">
        <v>164</v>
      </c>
      <c r="AT6" s="2" t="s">
        <v>48</v>
      </c>
      <c r="AU6" s="2" t="s">
        <v>189</v>
      </c>
      <c r="AV6" s="2" t="s">
        <v>190</v>
      </c>
      <c r="AW6" t="s">
        <v>165</v>
      </c>
      <c r="AX6" t="s">
        <v>166</v>
      </c>
      <c r="AY6" t="s">
        <v>167</v>
      </c>
      <c r="AZ6" t="s">
        <v>168</v>
      </c>
      <c r="BA6" s="2" t="s">
        <v>191</v>
      </c>
      <c r="BB6" s="2" t="s">
        <v>192</v>
      </c>
      <c r="BC6" s="2" t="s">
        <v>193</v>
      </c>
      <c r="BD6" t="s">
        <v>169</v>
      </c>
      <c r="BE6" t="s">
        <v>170</v>
      </c>
      <c r="BF6" t="s">
        <v>171</v>
      </c>
      <c r="BG6" t="s">
        <v>172</v>
      </c>
      <c r="BH6" s="2" t="s">
        <v>194</v>
      </c>
      <c r="BI6" s="2" t="s">
        <v>195</v>
      </c>
      <c r="BJ6" s="2" t="s">
        <v>196</v>
      </c>
      <c r="BK6" t="s">
        <v>173</v>
      </c>
      <c r="BL6" t="s">
        <v>174</v>
      </c>
      <c r="BM6" t="s">
        <v>175</v>
      </c>
      <c r="BN6" t="s">
        <v>176</v>
      </c>
      <c r="BO6" s="2" t="s">
        <v>197</v>
      </c>
      <c r="BP6" s="2" t="s">
        <v>198</v>
      </c>
      <c r="BQ6" s="2" t="s">
        <v>65</v>
      </c>
      <c r="BR6" t="s">
        <v>177</v>
      </c>
      <c r="BS6" t="s">
        <v>178</v>
      </c>
      <c r="BT6" t="s">
        <v>179</v>
      </c>
      <c r="BU6" t="s">
        <v>180</v>
      </c>
      <c r="BV6" s="2" t="s">
        <v>66</v>
      </c>
      <c r="BW6" s="2" t="s">
        <v>67</v>
      </c>
      <c r="BX6" s="2" t="s">
        <v>68</v>
      </c>
      <c r="BY6" t="s">
        <v>181</v>
      </c>
      <c r="BZ6" t="s">
        <v>182</v>
      </c>
      <c r="CA6" t="s">
        <v>183</v>
      </c>
      <c r="CB6" t="s">
        <v>184</v>
      </c>
      <c r="CC6" s="2" t="s">
        <v>69</v>
      </c>
      <c r="CD6" s="2" t="s">
        <v>70</v>
      </c>
      <c r="CE6" s="2" t="s">
        <v>71</v>
      </c>
      <c r="CF6" t="s">
        <v>185</v>
      </c>
      <c r="CG6" t="s">
        <v>186</v>
      </c>
      <c r="CH6" t="s">
        <v>187</v>
      </c>
    </row>
    <row r="7" spans="1:86">
      <c r="C7" t="s">
        <v>188</v>
      </c>
      <c r="D7" t="s">
        <v>14</v>
      </c>
      <c r="E7" t="s">
        <v>15</v>
      </c>
      <c r="F7" t="s">
        <v>188</v>
      </c>
      <c r="G7" t="s">
        <v>188</v>
      </c>
      <c r="H7" t="s">
        <v>188</v>
      </c>
      <c r="I7" s="2" t="s">
        <v>113</v>
      </c>
      <c r="J7" s="2" t="s">
        <v>119</v>
      </c>
      <c r="M7" t="s">
        <v>188</v>
      </c>
      <c r="N7" t="s">
        <v>188</v>
      </c>
      <c r="O7" t="s">
        <v>113</v>
      </c>
      <c r="P7" s="2" t="s">
        <v>119</v>
      </c>
      <c r="S7" t="s">
        <v>188</v>
      </c>
      <c r="T7" t="s">
        <v>188</v>
      </c>
      <c r="U7" t="s">
        <v>113</v>
      </c>
      <c r="V7" s="2" t="s">
        <v>119</v>
      </c>
      <c r="Y7" t="s">
        <v>188</v>
      </c>
      <c r="Z7" t="s">
        <v>188</v>
      </c>
      <c r="AA7" t="s">
        <v>113</v>
      </c>
      <c r="AB7" s="2" t="s">
        <v>119</v>
      </c>
      <c r="AE7" t="s">
        <v>16</v>
      </c>
      <c r="AF7" s="2" t="s">
        <v>119</v>
      </c>
      <c r="AI7" t="s">
        <v>16</v>
      </c>
      <c r="AJ7" t="s">
        <v>188</v>
      </c>
      <c r="AK7" t="s">
        <v>188</v>
      </c>
      <c r="AL7" t="s">
        <v>16</v>
      </c>
      <c r="AM7" s="2" t="s">
        <v>119</v>
      </c>
      <c r="AP7" t="s">
        <v>16</v>
      </c>
      <c r="AQ7" t="s">
        <v>188</v>
      </c>
      <c r="AR7" t="s">
        <v>188</v>
      </c>
      <c r="AS7" t="s">
        <v>16</v>
      </c>
      <c r="AT7" s="2" t="s">
        <v>119</v>
      </c>
      <c r="AW7" t="s">
        <v>16</v>
      </c>
      <c r="AX7" t="s">
        <v>188</v>
      </c>
      <c r="AY7" t="s">
        <v>188</v>
      </c>
      <c r="AZ7" t="s">
        <v>16</v>
      </c>
      <c r="BA7" s="2" t="s">
        <v>119</v>
      </c>
      <c r="BD7" t="s">
        <v>16</v>
      </c>
      <c r="BE7" t="s">
        <v>188</v>
      </c>
      <c r="BF7" t="s">
        <v>188</v>
      </c>
      <c r="BG7" t="s">
        <v>16</v>
      </c>
      <c r="BH7" s="2" t="s">
        <v>119</v>
      </c>
      <c r="BK7" t="s">
        <v>16</v>
      </c>
      <c r="BL7" t="s">
        <v>188</v>
      </c>
      <c r="BM7" t="s">
        <v>188</v>
      </c>
      <c r="BN7" t="s">
        <v>16</v>
      </c>
      <c r="BO7" s="2" t="s">
        <v>119</v>
      </c>
      <c r="BR7" t="s">
        <v>16</v>
      </c>
      <c r="BS7" t="s">
        <v>188</v>
      </c>
      <c r="BT7" t="s">
        <v>188</v>
      </c>
      <c r="BU7" t="s">
        <v>16</v>
      </c>
      <c r="BV7" s="2" t="s">
        <v>119</v>
      </c>
      <c r="BY7" t="s">
        <v>16</v>
      </c>
      <c r="BZ7" t="s">
        <v>188</v>
      </c>
      <c r="CA7" t="s">
        <v>188</v>
      </c>
      <c r="CB7" t="s">
        <v>16</v>
      </c>
      <c r="CC7" s="2" t="s">
        <v>119</v>
      </c>
      <c r="CF7" t="s">
        <v>16</v>
      </c>
      <c r="CG7" t="s">
        <v>188</v>
      </c>
      <c r="CH7" t="s">
        <v>188</v>
      </c>
    </row>
    <row r="8" spans="1:86">
      <c r="B8">
        <v>1</v>
      </c>
      <c r="C8" t="s">
        <v>17</v>
      </c>
      <c r="D8">
        <v>112.70495200000001</v>
      </c>
      <c r="E8">
        <v>-47.035983999999999</v>
      </c>
      <c r="F8" t="s">
        <v>18</v>
      </c>
      <c r="G8">
        <v>-9</v>
      </c>
      <c r="H8">
        <v>-9</v>
      </c>
      <c r="I8">
        <f>4000870000/(10^(G8/2.5))</f>
        <v>15927750354523.723</v>
      </c>
      <c r="J8">
        <f>I8*1E-29</f>
        <v>1.5927750354523723E-16</v>
      </c>
      <c r="K8">
        <f>J8*30000000000/(0.000044^2)</f>
        <v>2468.1431334489239</v>
      </c>
      <c r="L8">
        <f>K8*0.000044</f>
        <v>0.10859829787175265</v>
      </c>
      <c r="M8">
        <v>-9</v>
      </c>
      <c r="N8">
        <v>-9</v>
      </c>
      <c r="O8">
        <f>3597280000/(10^(M8/2.5))</f>
        <v>14321029624886.861</v>
      </c>
      <c r="P8">
        <f>O8*1E-29</f>
        <v>1.4321029624886861E-16</v>
      </c>
      <c r="Q8">
        <f>P8*30000000000/(0.000055^2)</f>
        <v>1420.2674008152258</v>
      </c>
      <c r="R8">
        <f>Q8*0.000055</f>
        <v>7.8114707044837417E-2</v>
      </c>
      <c r="S8">
        <v>-9</v>
      </c>
      <c r="T8">
        <v>-9</v>
      </c>
      <c r="U8">
        <f>2746630000/(10^(S8/2.5))</f>
        <v>10934530978573.533</v>
      </c>
      <c r="V8">
        <f>U8*1E-29</f>
        <v>1.0934530978573533E-16</v>
      </c>
      <c r="W8">
        <f>V8*30000000000/(0.000071^2)</f>
        <v>650.73582494982338</v>
      </c>
      <c r="X8">
        <f>W8*0.000071</f>
        <v>4.6202243571437464E-2</v>
      </c>
      <c r="Y8">
        <v>-9</v>
      </c>
      <c r="Z8">
        <v>-9</v>
      </c>
      <c r="AA8">
        <f>2432840000/(10^(Y8/2.5))</f>
        <v>9685310488093.7129</v>
      </c>
      <c r="AB8">
        <f>AA8*1E-29</f>
        <v>9.6853104880937119E-17</v>
      </c>
      <c r="AC8">
        <f>AB8*30000000000/(0.000079^2)</f>
        <v>465.56531748567755</v>
      </c>
      <c r="AD8">
        <f>AC8*0.000079</f>
        <v>3.6779660081368522E-2</v>
      </c>
      <c r="AE8" s="1">
        <v>-9</v>
      </c>
      <c r="AF8">
        <f>AE8*1E-29</f>
        <v>-8.9999999999999996E-29</v>
      </c>
      <c r="AG8">
        <f>AF8*30000000000/(0.000125^2)</f>
        <v>-1.7280000000000001E-10</v>
      </c>
      <c r="AH8">
        <f>AG8*0.000125</f>
        <v>-2.1600000000000001E-14</v>
      </c>
      <c r="AI8" s="1">
        <v>-9</v>
      </c>
      <c r="AJ8">
        <v>-9</v>
      </c>
      <c r="AK8">
        <v>-9</v>
      </c>
      <c r="AL8" s="1">
        <v>-9</v>
      </c>
      <c r="AM8">
        <f>AL8*1E-29</f>
        <v>-8.9999999999999996E-29</v>
      </c>
      <c r="AN8">
        <f>AM8*30000000000/(0.000165^2)</f>
        <v>-9.917355371900826E-11</v>
      </c>
      <c r="AO8">
        <f>AN8*0.000165</f>
        <v>-1.6363636363636362E-14</v>
      </c>
      <c r="AP8" s="1">
        <v>-9</v>
      </c>
      <c r="AQ8">
        <v>-9</v>
      </c>
      <c r="AR8">
        <v>-9</v>
      </c>
      <c r="AS8" s="1">
        <v>-9</v>
      </c>
      <c r="AT8">
        <f>AS8*1E-29</f>
        <v>-8.9999999999999996E-29</v>
      </c>
      <c r="AU8">
        <f>AT8*30000000000/(0.000217^2)</f>
        <v>-5.7338231858820535E-11</v>
      </c>
      <c r="AV8">
        <f>AU8*0.000217</f>
        <v>-1.2442396313364056E-14</v>
      </c>
      <c r="AW8" s="1">
        <v>-9</v>
      </c>
      <c r="AX8">
        <v>-9</v>
      </c>
      <c r="AY8">
        <v>-9</v>
      </c>
      <c r="AZ8" s="1">
        <v>15.44</v>
      </c>
      <c r="BA8">
        <f>AZ8*1E-29</f>
        <v>1.5439999999999999E-28</v>
      </c>
      <c r="BB8">
        <f>BA8*30000000000/(0.00036^2)</f>
        <v>3.5740740740740734E-11</v>
      </c>
      <c r="BC8">
        <f>BB8*0.00036</f>
        <v>1.2866666666666665E-14</v>
      </c>
      <c r="BD8" s="1">
        <v>3.9039999999999999</v>
      </c>
      <c r="BE8">
        <v>18.149999999999999</v>
      </c>
      <c r="BF8">
        <v>0.28000000000000003</v>
      </c>
      <c r="BG8" s="1">
        <v>44.63</v>
      </c>
      <c r="BH8">
        <f>BG8*1E-29</f>
        <v>4.4630000000000004E-28</v>
      </c>
      <c r="BI8">
        <f>BH8*30000000000/(0.00045^2)</f>
        <v>6.6118518518518527E-11</v>
      </c>
      <c r="BJ8">
        <f>BI8*0.00045</f>
        <v>2.9753333333333338E-14</v>
      </c>
      <c r="BK8" s="1">
        <v>7.0590000000000002</v>
      </c>
      <c r="BL8">
        <v>16.510000000000002</v>
      </c>
      <c r="BM8">
        <v>0.17</v>
      </c>
      <c r="BN8" s="1">
        <v>176.1</v>
      </c>
      <c r="BO8">
        <f>BN8*1E-29</f>
        <v>1.7609999999999998E-27</v>
      </c>
      <c r="BP8">
        <f>BO8*30000000000/(0.00058^2)</f>
        <v>1.5704518430439949E-10</v>
      </c>
      <c r="BQ8">
        <f>BP8*0.00058</f>
        <v>9.108620689655171E-14</v>
      </c>
      <c r="BR8" s="1">
        <v>17.62</v>
      </c>
      <c r="BS8">
        <v>14.54</v>
      </c>
      <c r="BT8">
        <v>0.11</v>
      </c>
      <c r="BU8" s="1">
        <v>600.5</v>
      </c>
      <c r="BV8">
        <f>BU8*1E-29</f>
        <v>6.0049999999999996E-27</v>
      </c>
      <c r="BW8">
        <f>BV8*30000000000/(0.0008^2)</f>
        <v>2.8148437499999994E-10</v>
      </c>
      <c r="BX8">
        <f>BW8*0.0008</f>
        <v>2.2518749999999997E-13</v>
      </c>
      <c r="BY8" s="1">
        <v>44.95</v>
      </c>
      <c r="BZ8">
        <v>12.57</v>
      </c>
      <c r="CA8">
        <v>0.08</v>
      </c>
      <c r="CB8" s="1">
        <v>3214</v>
      </c>
      <c r="CC8">
        <f>CB8*1E-29</f>
        <v>3.2139999999999996E-26</v>
      </c>
      <c r="CD8">
        <f>CC8*30000000000/(0.0024^2)</f>
        <v>1.6739583333333334E-10</v>
      </c>
      <c r="CE8">
        <f>CD8*0.0024</f>
        <v>4.0174999999999998E-13</v>
      </c>
      <c r="CF8" s="1">
        <v>135.6</v>
      </c>
      <c r="CG8">
        <v>8.3699999999999992</v>
      </c>
      <c r="CH8">
        <v>0.05</v>
      </c>
    </row>
    <row r="9" spans="1:86">
      <c r="B9">
        <v>2</v>
      </c>
      <c r="C9" t="s">
        <v>19</v>
      </c>
      <c r="D9">
        <v>112.707819</v>
      </c>
      <c r="E9">
        <v>-46.968456000000003</v>
      </c>
      <c r="F9" t="s">
        <v>20</v>
      </c>
      <c r="G9">
        <v>-9</v>
      </c>
      <c r="H9">
        <v>-9</v>
      </c>
      <c r="I9">
        <f t="shared" ref="I9:I37" si="0">4000870000/(10^(G9/2.5))</f>
        <v>15927750354523.723</v>
      </c>
      <c r="J9">
        <f t="shared" ref="J9:J37" si="1">I9*1E-29</f>
        <v>1.5927750354523723E-16</v>
      </c>
      <c r="K9">
        <f t="shared" ref="K9:K37" si="2">J9*30000000000/(0.000044^2)</f>
        <v>2468.1431334489239</v>
      </c>
      <c r="L9">
        <f t="shared" ref="L9:L37" si="3">K9*0.000044</f>
        <v>0.10859829787175265</v>
      </c>
      <c r="M9">
        <v>-9</v>
      </c>
      <c r="N9">
        <v>-9</v>
      </c>
      <c r="O9">
        <f t="shared" ref="O9:O37" si="4">3597280000/(10^(M9/2.5))</f>
        <v>14321029624886.861</v>
      </c>
      <c r="P9">
        <f t="shared" ref="P9:P37" si="5">O9*1E-29</f>
        <v>1.4321029624886861E-16</v>
      </c>
      <c r="Q9">
        <f t="shared" ref="Q9:Q37" si="6">P9*30000000000/(0.000055^2)</f>
        <v>1420.2674008152258</v>
      </c>
      <c r="R9">
        <f t="shared" ref="R9:R37" si="7">Q9*0.000055</f>
        <v>7.8114707044837417E-2</v>
      </c>
      <c r="S9">
        <v>-9</v>
      </c>
      <c r="T9">
        <v>-9</v>
      </c>
      <c r="U9">
        <f t="shared" ref="U9:U37" si="8">2746630000/(10^(S9/2.5))</f>
        <v>10934530978573.533</v>
      </c>
      <c r="V9">
        <f t="shared" ref="V9:V37" si="9">U9*1E-29</f>
        <v>1.0934530978573533E-16</v>
      </c>
      <c r="W9">
        <f t="shared" ref="W9:W37" si="10">V9*30000000000/(0.000071^2)</f>
        <v>650.73582494982338</v>
      </c>
      <c r="X9">
        <f t="shared" ref="X9:X37" si="11">W9*0.000071</f>
        <v>4.6202243571437464E-2</v>
      </c>
      <c r="Y9">
        <v>-9</v>
      </c>
      <c r="Z9">
        <v>-9</v>
      </c>
      <c r="AA9">
        <f t="shared" ref="AA9:AA37" si="12">2432840000/(10^(Y9/2.5))</f>
        <v>9685310488093.7129</v>
      </c>
      <c r="AB9">
        <f t="shared" ref="AB9:AB37" si="13">AA9*1E-29</f>
        <v>9.6853104880937119E-17</v>
      </c>
      <c r="AC9">
        <f t="shared" ref="AC9:AC37" si="14">AB9*30000000000/(0.000079^2)</f>
        <v>465.56531748567755</v>
      </c>
      <c r="AD9">
        <f t="shared" ref="AD9:AD37" si="15">AC9*0.000079</f>
        <v>3.6779660081368522E-2</v>
      </c>
      <c r="AE9" s="1">
        <v>188.3</v>
      </c>
      <c r="AF9">
        <f t="shared" ref="AF9:AF37" si="16">AE9*1E-29</f>
        <v>1.8829999999999998E-27</v>
      </c>
      <c r="AG9">
        <f t="shared" ref="AG9:AG37" si="17">AF9*30000000000/(0.000125^2)</f>
        <v>3.6153599999999998E-9</v>
      </c>
      <c r="AH9">
        <f t="shared" ref="AH9:AH37" si="18">AG9*0.000125</f>
        <v>4.5192000000000001E-13</v>
      </c>
      <c r="AI9" s="1">
        <v>374900</v>
      </c>
      <c r="AJ9">
        <v>17.32</v>
      </c>
      <c r="AK9">
        <v>-9</v>
      </c>
      <c r="AL9" s="1">
        <v>582.20000000000005</v>
      </c>
      <c r="AM9">
        <f t="shared" ref="AM9:AM37" si="19">AL9*1E-29</f>
        <v>5.8220000000000004E-27</v>
      </c>
      <c r="AN9">
        <f t="shared" ref="AN9:AN37" si="20">AM9*30000000000/(0.000165^2)</f>
        <v>6.4154269972451795E-9</v>
      </c>
      <c r="AO9">
        <f t="shared" ref="AO9:AO37" si="21">AN9*0.000165</f>
        <v>1.0585454545454546E-12</v>
      </c>
      <c r="AP9" s="1">
        <v>1159000</v>
      </c>
      <c r="AQ9">
        <v>15.61</v>
      </c>
      <c r="AR9">
        <v>-9</v>
      </c>
      <c r="AS9" s="1">
        <v>562.29999999999995</v>
      </c>
      <c r="AT9">
        <f t="shared" ref="AT9:AT37" si="22">AS9*1E-29</f>
        <v>5.6229999999999994E-27</v>
      </c>
      <c r="AU9">
        <f t="shared" ref="AU9:AU37" si="23">AT9*30000000000/(0.000217^2)</f>
        <v>3.5823653082460875E-9</v>
      </c>
      <c r="AV9">
        <f t="shared" ref="AV9:AV37" si="24">AU9*0.000217</f>
        <v>7.7737327188940096E-13</v>
      </c>
      <c r="AW9" s="1">
        <v>89.97</v>
      </c>
      <c r="AX9">
        <v>15.19</v>
      </c>
      <c r="AY9">
        <v>0.17</v>
      </c>
      <c r="AZ9" s="1">
        <v>555.5</v>
      </c>
      <c r="BA9">
        <f t="shared" ref="BA9:BA37" si="25">AZ9*1E-29</f>
        <v>5.5549999999999995E-27</v>
      </c>
      <c r="BB9">
        <f t="shared" ref="BB9:BB37" si="26">BA9*30000000000/(0.00036^2)</f>
        <v>1.2858796296296292E-9</v>
      </c>
      <c r="BC9">
        <f t="shared" ref="BC9:BC37" si="27">BB9*0.00036</f>
        <v>4.6291666666666657E-13</v>
      </c>
      <c r="BD9" s="1">
        <v>43.39</v>
      </c>
      <c r="BE9">
        <v>14.26</v>
      </c>
      <c r="BF9">
        <v>0.08</v>
      </c>
      <c r="BG9" s="1">
        <v>599.70000000000005</v>
      </c>
      <c r="BH9">
        <f t="shared" ref="BH9:BH37" si="28">BG9*1E-29</f>
        <v>5.9969999999999999E-27</v>
      </c>
      <c r="BI9">
        <f t="shared" ref="BI9:BI37" si="29">BH9*30000000000/(0.00045^2)</f>
        <v>8.8844444444444444E-10</v>
      </c>
      <c r="BJ9">
        <f t="shared" ref="BJ9:BJ37" si="30">BI9*0.00045</f>
        <v>3.9979999999999997E-13</v>
      </c>
      <c r="BK9" s="1">
        <v>76.75</v>
      </c>
      <c r="BL9">
        <v>13.69</v>
      </c>
      <c r="BM9">
        <v>0.14000000000000001</v>
      </c>
      <c r="BN9" s="1">
        <v>1272</v>
      </c>
      <c r="BO9">
        <f t="shared" ref="BO9:BO37" si="31">BN9*1E-29</f>
        <v>1.2719999999999999E-26</v>
      </c>
      <c r="BP9">
        <f t="shared" ref="BP9:BP37" si="32">BO9*30000000000/(0.00058^2)</f>
        <v>1.1343638525564803E-9</v>
      </c>
      <c r="BQ9">
        <f t="shared" ref="BQ9:BQ37" si="33">BP9*0.00058</f>
        <v>6.5793103448275855E-13</v>
      </c>
      <c r="BR9" s="1">
        <v>91.28</v>
      </c>
      <c r="BS9">
        <v>12.39</v>
      </c>
      <c r="BT9">
        <v>0.08</v>
      </c>
      <c r="BU9" s="1">
        <v>2444</v>
      </c>
      <c r="BV9">
        <f t="shared" ref="BV9:BV37" si="34">BU9*1E-29</f>
        <v>2.4439999999999998E-26</v>
      </c>
      <c r="BW9">
        <f t="shared" ref="BW9:BW37" si="35">BV9*30000000000/(0.0008^2)</f>
        <v>1.145625E-9</v>
      </c>
      <c r="BX9">
        <f t="shared" ref="BX9:BX37" si="36">BW9*0.0008</f>
        <v>9.1649999999999998E-13</v>
      </c>
      <c r="BY9" s="1">
        <v>163.69999999999999</v>
      </c>
      <c r="BZ9">
        <v>11.05</v>
      </c>
      <c r="CA9">
        <v>7.0000000000000007E-2</v>
      </c>
      <c r="CB9" s="1">
        <v>10253</v>
      </c>
      <c r="CC9">
        <f t="shared" ref="CC9:CC37" si="37">CB9*1E-29</f>
        <v>1.0253E-25</v>
      </c>
      <c r="CD9">
        <f t="shared" ref="CD9:CD37" si="38">CC9*30000000000/(0.0024^2)</f>
        <v>5.3401041666666676E-10</v>
      </c>
      <c r="CE9">
        <f t="shared" ref="CE9:CE37" si="39">CD9*0.0024</f>
        <v>1.2816250000000002E-12</v>
      </c>
      <c r="CF9" s="1">
        <v>426</v>
      </c>
      <c r="CG9">
        <v>7.11</v>
      </c>
      <c r="CH9">
        <v>0.05</v>
      </c>
    </row>
    <row r="10" spans="1:86">
      <c r="B10">
        <v>3</v>
      </c>
      <c r="C10" t="s">
        <v>21</v>
      </c>
      <c r="D10">
        <v>112.72360399999999</v>
      </c>
      <c r="E10">
        <v>-46.961849000000001</v>
      </c>
      <c r="F10" t="s">
        <v>22</v>
      </c>
      <c r="G10">
        <v>-9</v>
      </c>
      <c r="H10">
        <v>-9</v>
      </c>
      <c r="I10">
        <f t="shared" si="0"/>
        <v>15927750354523.723</v>
      </c>
      <c r="J10">
        <f t="shared" si="1"/>
        <v>1.5927750354523723E-16</v>
      </c>
      <c r="K10">
        <f t="shared" si="2"/>
        <v>2468.1431334489239</v>
      </c>
      <c r="L10">
        <f t="shared" si="3"/>
        <v>0.10859829787175265</v>
      </c>
      <c r="M10">
        <v>-9</v>
      </c>
      <c r="N10">
        <v>-9</v>
      </c>
      <c r="O10">
        <f t="shared" si="4"/>
        <v>14321029624886.861</v>
      </c>
      <c r="P10">
        <f t="shared" si="5"/>
        <v>1.4321029624886861E-16</v>
      </c>
      <c r="Q10">
        <f t="shared" si="6"/>
        <v>1420.2674008152258</v>
      </c>
      <c r="R10">
        <f t="shared" si="7"/>
        <v>7.8114707044837417E-2</v>
      </c>
      <c r="S10">
        <v>-9</v>
      </c>
      <c r="T10">
        <v>-9</v>
      </c>
      <c r="U10">
        <f t="shared" si="8"/>
        <v>10934530978573.533</v>
      </c>
      <c r="V10">
        <f t="shared" si="9"/>
        <v>1.0934530978573533E-16</v>
      </c>
      <c r="W10">
        <f t="shared" si="10"/>
        <v>650.73582494982338</v>
      </c>
      <c r="X10">
        <f t="shared" si="11"/>
        <v>4.6202243571437464E-2</v>
      </c>
      <c r="Y10">
        <v>-9</v>
      </c>
      <c r="Z10">
        <v>-9</v>
      </c>
      <c r="AA10">
        <f t="shared" si="12"/>
        <v>9685310488093.7129</v>
      </c>
      <c r="AB10">
        <f t="shared" si="13"/>
        <v>9.6853104880937119E-17</v>
      </c>
      <c r="AC10">
        <f t="shared" si="14"/>
        <v>465.56531748567755</v>
      </c>
      <c r="AD10">
        <f t="shared" si="15"/>
        <v>3.6779660081368522E-2</v>
      </c>
      <c r="AE10" s="1">
        <v>279.8</v>
      </c>
      <c r="AF10">
        <f t="shared" si="16"/>
        <v>2.7979999999999998E-27</v>
      </c>
      <c r="AG10">
        <f t="shared" si="17"/>
        <v>5.3721599999999998E-9</v>
      </c>
      <c r="AH10">
        <f t="shared" si="18"/>
        <v>6.7151999999999995E-13</v>
      </c>
      <c r="AI10" s="1">
        <v>46.34</v>
      </c>
      <c r="AJ10">
        <v>16.89</v>
      </c>
      <c r="AK10">
        <v>0.18</v>
      </c>
      <c r="AL10" s="1">
        <v>537.4</v>
      </c>
      <c r="AM10">
        <f t="shared" si="19"/>
        <v>5.3739999999999992E-27</v>
      </c>
      <c r="AN10">
        <f t="shared" si="20"/>
        <v>5.921763085399448E-9</v>
      </c>
      <c r="AO10">
        <f t="shared" si="21"/>
        <v>9.7709090909090895E-13</v>
      </c>
      <c r="AP10" s="1">
        <v>50.56</v>
      </c>
      <c r="AQ10">
        <v>15.7</v>
      </c>
      <c r="AR10">
        <v>0.1</v>
      </c>
      <c r="AS10" s="1">
        <v>748.7</v>
      </c>
      <c r="AT10">
        <f t="shared" si="22"/>
        <v>7.4870000000000004E-27</v>
      </c>
      <c r="AU10">
        <f t="shared" si="23"/>
        <v>4.7699037991887714E-9</v>
      </c>
      <c r="AV10">
        <f t="shared" si="24"/>
        <v>1.0350691244239633E-12</v>
      </c>
      <c r="AW10" s="1">
        <v>78.069999999999993</v>
      </c>
      <c r="AX10">
        <v>14.87</v>
      </c>
      <c r="AY10">
        <v>0.11</v>
      </c>
      <c r="AZ10" s="1">
        <v>595.5</v>
      </c>
      <c r="BA10">
        <f t="shared" si="25"/>
        <v>5.9549999999999998E-27</v>
      </c>
      <c r="BB10">
        <f t="shared" si="26"/>
        <v>1.378472222222222E-9</v>
      </c>
      <c r="BC10">
        <f t="shared" si="27"/>
        <v>4.9624999999999993E-13</v>
      </c>
      <c r="BD10" s="1">
        <v>46.05</v>
      </c>
      <c r="BE10">
        <v>14.18</v>
      </c>
      <c r="BF10">
        <v>0.08</v>
      </c>
      <c r="BG10" s="1">
        <v>507.9</v>
      </c>
      <c r="BH10">
        <f t="shared" si="28"/>
        <v>5.0789999999999995E-27</v>
      </c>
      <c r="BI10">
        <f t="shared" si="29"/>
        <v>7.5244444444444429E-10</v>
      </c>
      <c r="BJ10">
        <f t="shared" si="30"/>
        <v>3.3859999999999994E-13</v>
      </c>
      <c r="BK10" s="1">
        <v>40.090000000000003</v>
      </c>
      <c r="BL10">
        <v>13.87</v>
      </c>
      <c r="BM10">
        <v>0.09</v>
      </c>
      <c r="BN10" s="1">
        <v>446.4</v>
      </c>
      <c r="BO10">
        <f t="shared" si="31"/>
        <v>4.4639999999999994E-27</v>
      </c>
      <c r="BP10">
        <f t="shared" si="32"/>
        <v>3.9809750297265156E-10</v>
      </c>
      <c r="BQ10">
        <f t="shared" si="33"/>
        <v>2.3089655172413791E-13</v>
      </c>
      <c r="BR10" s="1">
        <v>36.479999999999997</v>
      </c>
      <c r="BS10">
        <v>13.53</v>
      </c>
      <c r="BT10">
        <v>0.09</v>
      </c>
      <c r="BU10" s="1">
        <v>391.6</v>
      </c>
      <c r="BV10">
        <f t="shared" si="34"/>
        <v>3.916E-27</v>
      </c>
      <c r="BW10">
        <f t="shared" si="35"/>
        <v>1.8356249999999998E-10</v>
      </c>
      <c r="BX10">
        <f t="shared" si="36"/>
        <v>1.4685E-13</v>
      </c>
      <c r="BY10" s="1">
        <v>31.61</v>
      </c>
      <c r="BZ10">
        <v>13.04</v>
      </c>
      <c r="CA10">
        <v>0.09</v>
      </c>
      <c r="CB10" s="1">
        <v>1097</v>
      </c>
      <c r="CC10">
        <f t="shared" si="37"/>
        <v>1.097E-26</v>
      </c>
      <c r="CD10">
        <f t="shared" si="38"/>
        <v>5.7135416666666679E-11</v>
      </c>
      <c r="CE10">
        <f t="shared" si="39"/>
        <v>1.3712500000000001E-13</v>
      </c>
      <c r="CF10" s="1">
        <v>86.57</v>
      </c>
      <c r="CG10">
        <v>9.5299999999999994</v>
      </c>
      <c r="CH10">
        <v>0.09</v>
      </c>
    </row>
    <row r="11" spans="1:86">
      <c r="A11" t="s">
        <v>137</v>
      </c>
      <c r="B11">
        <v>4</v>
      </c>
      <c r="C11" t="s">
        <v>23</v>
      </c>
      <c r="D11">
        <v>112.739814</v>
      </c>
      <c r="E11">
        <v>-46.936461999999999</v>
      </c>
      <c r="F11" t="s">
        <v>24</v>
      </c>
      <c r="G11">
        <v>19.61</v>
      </c>
      <c r="H11">
        <v>0.06</v>
      </c>
      <c r="I11">
        <f t="shared" si="0"/>
        <v>57.299976005665478</v>
      </c>
      <c r="J11">
        <f t="shared" si="1"/>
        <v>5.7299976005665473E-28</v>
      </c>
      <c r="K11">
        <f t="shared" si="2"/>
        <v>8.8791285132746086E-9</v>
      </c>
      <c r="L11">
        <f t="shared" si="3"/>
        <v>3.9068165458408279E-13</v>
      </c>
      <c r="M11">
        <v>18.27</v>
      </c>
      <c r="N11">
        <v>0.02</v>
      </c>
      <c r="O11">
        <f t="shared" si="4"/>
        <v>177.000398091617</v>
      </c>
      <c r="P11">
        <f t="shared" si="5"/>
        <v>1.7700039809161701E-27</v>
      </c>
      <c r="Q11">
        <f t="shared" si="6"/>
        <v>1.7553758488424825E-8</v>
      </c>
      <c r="R11">
        <f t="shared" si="7"/>
        <v>9.6545671686336534E-13</v>
      </c>
      <c r="S11">
        <v>16.72</v>
      </c>
      <c r="T11">
        <v>0.03</v>
      </c>
      <c r="U11">
        <f t="shared" si="8"/>
        <v>563.37835752276601</v>
      </c>
      <c r="V11">
        <f t="shared" si="9"/>
        <v>5.6337835752276601E-27</v>
      </c>
      <c r="W11">
        <f t="shared" si="10"/>
        <v>3.3527773706968815E-8</v>
      </c>
      <c r="X11">
        <f t="shared" si="11"/>
        <v>2.380471933194786E-12</v>
      </c>
      <c r="Y11">
        <v>15.13</v>
      </c>
      <c r="Z11">
        <v>0.02</v>
      </c>
      <c r="AA11">
        <f t="shared" si="12"/>
        <v>2158.3086323264279</v>
      </c>
      <c r="AB11">
        <f t="shared" si="13"/>
        <v>2.1583086323264278E-26</v>
      </c>
      <c r="AC11">
        <f t="shared" si="14"/>
        <v>1.0374821177662689E-7</v>
      </c>
      <c r="AD11">
        <f t="shared" si="15"/>
        <v>8.1961087303535242E-12</v>
      </c>
      <c r="AE11" s="1">
        <v>11490</v>
      </c>
      <c r="AF11">
        <f t="shared" si="16"/>
        <v>1.149E-25</v>
      </c>
      <c r="AG11">
        <f t="shared" si="17"/>
        <v>2.2060799999999999E-7</v>
      </c>
      <c r="AH11">
        <f t="shared" si="18"/>
        <v>2.7575999999999998E-11</v>
      </c>
      <c r="AI11" s="1">
        <v>190.6</v>
      </c>
      <c r="AJ11">
        <v>12.86</v>
      </c>
      <c r="AK11">
        <v>0.02</v>
      </c>
      <c r="AL11" s="1">
        <v>17280</v>
      </c>
      <c r="AM11">
        <f t="shared" si="19"/>
        <v>1.7279999999999999E-25</v>
      </c>
      <c r="AN11">
        <f t="shared" si="20"/>
        <v>1.9041322314049586E-7</v>
      </c>
      <c r="AO11">
        <f t="shared" si="21"/>
        <v>3.1418181818181815E-11</v>
      </c>
      <c r="AP11" s="1">
        <v>318.3</v>
      </c>
      <c r="AQ11">
        <v>11.93</v>
      </c>
      <c r="AR11">
        <v>0.02</v>
      </c>
      <c r="AS11" s="1">
        <v>18290</v>
      </c>
      <c r="AT11">
        <f t="shared" si="22"/>
        <v>1.8289999999999999E-25</v>
      </c>
      <c r="AU11">
        <f t="shared" si="23"/>
        <v>1.1652402896642529E-7</v>
      </c>
      <c r="AV11">
        <f t="shared" si="24"/>
        <v>2.5285714285714286E-11</v>
      </c>
      <c r="AW11" s="1">
        <v>303.3</v>
      </c>
      <c r="AX11">
        <v>11.4</v>
      </c>
      <c r="AY11">
        <v>0.02</v>
      </c>
      <c r="AZ11" s="1">
        <v>12740</v>
      </c>
      <c r="BA11">
        <f t="shared" si="25"/>
        <v>1.2739999999999998E-25</v>
      </c>
      <c r="BB11">
        <f t="shared" si="26"/>
        <v>2.9490740740740731E-8</v>
      </c>
      <c r="BC11">
        <f t="shared" si="27"/>
        <v>1.0616666666666663E-11</v>
      </c>
      <c r="BD11" s="1">
        <v>859.5</v>
      </c>
      <c r="BE11">
        <v>10.86</v>
      </c>
      <c r="BF11">
        <v>7.0000000000000007E-2</v>
      </c>
      <c r="BG11" s="1">
        <v>12080</v>
      </c>
      <c r="BH11">
        <f t="shared" si="28"/>
        <v>1.208E-25</v>
      </c>
      <c r="BI11">
        <f t="shared" si="29"/>
        <v>1.7896296296296296E-8</v>
      </c>
      <c r="BJ11">
        <f t="shared" si="30"/>
        <v>8.0533333333333324E-12</v>
      </c>
      <c r="BK11" s="1">
        <v>814.4</v>
      </c>
      <c r="BL11">
        <v>10.43</v>
      </c>
      <c r="BM11">
        <v>7.0000000000000007E-2</v>
      </c>
      <c r="BN11" s="1">
        <v>11050</v>
      </c>
      <c r="BO11">
        <f t="shared" si="31"/>
        <v>1.1049999999999999E-25</v>
      </c>
      <c r="BP11">
        <f t="shared" si="32"/>
        <v>9.8543400713436373E-9</v>
      </c>
      <c r="BQ11">
        <f t="shared" si="33"/>
        <v>5.7155172413793097E-12</v>
      </c>
      <c r="BR11" s="1">
        <v>740.9</v>
      </c>
      <c r="BS11">
        <v>10.039999999999999</v>
      </c>
      <c r="BT11">
        <v>7.0000000000000007E-2</v>
      </c>
      <c r="BU11" s="1">
        <v>12720</v>
      </c>
      <c r="BV11">
        <f t="shared" si="34"/>
        <v>1.2719999999999998E-25</v>
      </c>
      <c r="BW11">
        <f t="shared" si="35"/>
        <v>5.9624999999999996E-9</v>
      </c>
      <c r="BX11">
        <f t="shared" si="36"/>
        <v>4.7700000000000001E-12</v>
      </c>
      <c r="BY11" s="1">
        <v>824.9</v>
      </c>
      <c r="BZ11">
        <v>9.26</v>
      </c>
      <c r="CA11">
        <v>7.0000000000000007E-2</v>
      </c>
      <c r="CB11" s="1">
        <v>20345</v>
      </c>
      <c r="CC11">
        <f t="shared" si="37"/>
        <v>2.0345E-25</v>
      </c>
      <c r="CD11">
        <f t="shared" si="38"/>
        <v>1.0596354166666668E-9</v>
      </c>
      <c r="CE11">
        <f t="shared" si="39"/>
        <v>2.5431250000000002E-12</v>
      </c>
      <c r="CF11" s="1">
        <v>844</v>
      </c>
      <c r="CG11">
        <v>6.36</v>
      </c>
      <c r="CH11">
        <v>0.05</v>
      </c>
    </row>
    <row r="12" spans="1:86">
      <c r="B12">
        <v>5</v>
      </c>
      <c r="C12" t="s">
        <v>25</v>
      </c>
      <c r="D12">
        <v>112.777432</v>
      </c>
      <c r="E12">
        <v>-46.915126999999998</v>
      </c>
      <c r="F12" t="s">
        <v>26</v>
      </c>
      <c r="G12">
        <v>-9</v>
      </c>
      <c r="H12">
        <v>-9</v>
      </c>
      <c r="I12">
        <f t="shared" si="0"/>
        <v>15927750354523.723</v>
      </c>
      <c r="J12">
        <f t="shared" si="1"/>
        <v>1.5927750354523723E-16</v>
      </c>
      <c r="K12">
        <f t="shared" si="2"/>
        <v>2468.1431334489239</v>
      </c>
      <c r="L12">
        <f t="shared" si="3"/>
        <v>0.10859829787175265</v>
      </c>
      <c r="M12">
        <v>-9</v>
      </c>
      <c r="N12">
        <v>-9</v>
      </c>
      <c r="O12">
        <f t="shared" si="4"/>
        <v>14321029624886.861</v>
      </c>
      <c r="P12">
        <f t="shared" si="5"/>
        <v>1.4321029624886861E-16</v>
      </c>
      <c r="Q12">
        <f t="shared" si="6"/>
        <v>1420.2674008152258</v>
      </c>
      <c r="R12">
        <f t="shared" si="7"/>
        <v>7.8114707044837417E-2</v>
      </c>
      <c r="S12">
        <v>-9</v>
      </c>
      <c r="T12">
        <v>-9</v>
      </c>
      <c r="U12">
        <f t="shared" si="8"/>
        <v>10934530978573.533</v>
      </c>
      <c r="V12">
        <f t="shared" si="9"/>
        <v>1.0934530978573533E-16</v>
      </c>
      <c r="W12">
        <f t="shared" si="10"/>
        <v>650.73582494982338</v>
      </c>
      <c r="X12">
        <f t="shared" si="11"/>
        <v>4.6202243571437464E-2</v>
      </c>
      <c r="Y12">
        <v>-9</v>
      </c>
      <c r="Z12">
        <v>-9</v>
      </c>
      <c r="AA12">
        <f t="shared" si="12"/>
        <v>9685310488093.7129</v>
      </c>
      <c r="AB12">
        <f t="shared" si="13"/>
        <v>9.6853104880937119E-17</v>
      </c>
      <c r="AC12">
        <f t="shared" si="14"/>
        <v>465.56531748567755</v>
      </c>
      <c r="AD12">
        <f t="shared" si="15"/>
        <v>3.6779660081368522E-2</v>
      </c>
      <c r="AE12" s="1">
        <v>327.60000000000002</v>
      </c>
      <c r="AF12">
        <f t="shared" si="16"/>
        <v>3.2759999999999999E-27</v>
      </c>
      <c r="AG12">
        <f t="shared" si="17"/>
        <v>6.2899200000000005E-9</v>
      </c>
      <c r="AH12">
        <f t="shared" si="18"/>
        <v>7.8624000000000009E-13</v>
      </c>
      <c r="AI12" s="1">
        <v>40.83</v>
      </c>
      <c r="AJ12">
        <v>16.72</v>
      </c>
      <c r="AK12">
        <v>0.14000000000000001</v>
      </c>
      <c r="AL12" s="1">
        <v>1124</v>
      </c>
      <c r="AM12">
        <f t="shared" si="19"/>
        <v>1.1239999999999999E-26</v>
      </c>
      <c r="AN12">
        <f t="shared" si="20"/>
        <v>1.2385674931129476E-8</v>
      </c>
      <c r="AO12">
        <f t="shared" si="21"/>
        <v>2.0436363636363635E-12</v>
      </c>
      <c r="AP12" s="1">
        <v>51.77</v>
      </c>
      <c r="AQ12">
        <v>14.9</v>
      </c>
      <c r="AR12">
        <v>0.05</v>
      </c>
      <c r="AS12" s="1">
        <v>2305</v>
      </c>
      <c r="AT12">
        <f t="shared" si="22"/>
        <v>2.3049999999999998E-26</v>
      </c>
      <c r="AU12">
        <f t="shared" si="23"/>
        <v>1.4684958270509036E-8</v>
      </c>
      <c r="AV12">
        <f t="shared" si="24"/>
        <v>3.1866359447004605E-12</v>
      </c>
      <c r="AW12" s="1">
        <v>93.45</v>
      </c>
      <c r="AX12">
        <v>13.65</v>
      </c>
      <c r="AY12">
        <v>0.04</v>
      </c>
      <c r="AZ12" s="1">
        <v>8626</v>
      </c>
      <c r="BA12">
        <f t="shared" si="25"/>
        <v>8.625999999999999E-26</v>
      </c>
      <c r="BB12">
        <f t="shared" si="26"/>
        <v>1.9967592592592587E-8</v>
      </c>
      <c r="BC12">
        <f t="shared" si="27"/>
        <v>7.1883333333333315E-12</v>
      </c>
      <c r="BD12" s="1">
        <v>584</v>
      </c>
      <c r="BE12">
        <v>11.28</v>
      </c>
      <c r="BF12">
        <v>7.0000000000000007E-2</v>
      </c>
      <c r="BG12" s="1">
        <v>10070</v>
      </c>
      <c r="BH12">
        <f t="shared" si="28"/>
        <v>1.0069999999999999E-25</v>
      </c>
      <c r="BI12">
        <f t="shared" si="29"/>
        <v>1.4918518518518516E-8</v>
      </c>
      <c r="BJ12">
        <f t="shared" si="30"/>
        <v>6.7133333333333321E-12</v>
      </c>
      <c r="BK12" s="1">
        <v>679.6</v>
      </c>
      <c r="BL12">
        <v>10.63</v>
      </c>
      <c r="BM12">
        <v>7.0000000000000007E-2</v>
      </c>
      <c r="BN12" s="1">
        <v>11550</v>
      </c>
      <c r="BO12">
        <f t="shared" si="31"/>
        <v>1.1549999999999999E-25</v>
      </c>
      <c r="BP12">
        <f t="shared" si="32"/>
        <v>1.0300237812128418E-8</v>
      </c>
      <c r="BQ12">
        <f t="shared" si="33"/>
        <v>5.9741379310344819E-12</v>
      </c>
      <c r="BR12" s="1">
        <v>773.7</v>
      </c>
      <c r="BS12">
        <v>10</v>
      </c>
      <c r="BT12">
        <v>7.0000000000000007E-2</v>
      </c>
      <c r="BU12" s="1">
        <v>14850</v>
      </c>
      <c r="BV12">
        <f t="shared" si="34"/>
        <v>1.4849999999999999E-25</v>
      </c>
      <c r="BW12">
        <f t="shared" si="35"/>
        <v>6.9609375000000002E-9</v>
      </c>
      <c r="BX12">
        <f t="shared" si="36"/>
        <v>5.5687500000000005E-12</v>
      </c>
      <c r="BY12" s="1">
        <v>962.1</v>
      </c>
      <c r="BZ12">
        <v>9.09</v>
      </c>
      <c r="CA12">
        <v>7.0000000000000007E-2</v>
      </c>
      <c r="CB12" s="1">
        <v>18780</v>
      </c>
      <c r="CC12">
        <f t="shared" si="37"/>
        <v>1.878E-25</v>
      </c>
      <c r="CD12">
        <f t="shared" si="38"/>
        <v>9.7812500000000007E-10</v>
      </c>
      <c r="CE12">
        <f t="shared" si="39"/>
        <v>2.3474999999999998E-12</v>
      </c>
      <c r="CF12" s="1">
        <v>755.7</v>
      </c>
      <c r="CG12">
        <v>6.45</v>
      </c>
      <c r="CH12">
        <v>0.04</v>
      </c>
    </row>
    <row r="13" spans="1:86">
      <c r="B13">
        <v>6</v>
      </c>
      <c r="C13" t="s">
        <v>27</v>
      </c>
      <c r="D13">
        <v>112.785219</v>
      </c>
      <c r="E13">
        <v>-47.025139000000003</v>
      </c>
      <c r="F13" t="s">
        <v>28</v>
      </c>
      <c r="G13">
        <v>-9</v>
      </c>
      <c r="H13">
        <v>-9</v>
      </c>
      <c r="I13">
        <f t="shared" si="0"/>
        <v>15927750354523.723</v>
      </c>
      <c r="J13">
        <f t="shared" si="1"/>
        <v>1.5927750354523723E-16</v>
      </c>
      <c r="K13">
        <f t="shared" si="2"/>
        <v>2468.1431334489239</v>
      </c>
      <c r="L13">
        <f t="shared" si="3"/>
        <v>0.10859829787175265</v>
      </c>
      <c r="M13">
        <v>-9</v>
      </c>
      <c r="N13">
        <v>-9</v>
      </c>
      <c r="O13">
        <f t="shared" si="4"/>
        <v>14321029624886.861</v>
      </c>
      <c r="P13">
        <f t="shared" si="5"/>
        <v>1.4321029624886861E-16</v>
      </c>
      <c r="Q13">
        <f t="shared" si="6"/>
        <v>1420.2674008152258</v>
      </c>
      <c r="R13">
        <f t="shared" si="7"/>
        <v>7.8114707044837417E-2</v>
      </c>
      <c r="S13">
        <v>-9</v>
      </c>
      <c r="T13">
        <v>-9</v>
      </c>
      <c r="U13">
        <f t="shared" si="8"/>
        <v>10934530978573.533</v>
      </c>
      <c r="V13">
        <f t="shared" si="9"/>
        <v>1.0934530978573533E-16</v>
      </c>
      <c r="W13">
        <f t="shared" si="10"/>
        <v>650.73582494982338</v>
      </c>
      <c r="X13">
        <f t="shared" si="11"/>
        <v>4.6202243571437464E-2</v>
      </c>
      <c r="Y13">
        <v>-9</v>
      </c>
      <c r="Z13">
        <v>-9</v>
      </c>
      <c r="AA13">
        <f t="shared" si="12"/>
        <v>9685310488093.7129</v>
      </c>
      <c r="AB13">
        <f t="shared" si="13"/>
        <v>9.6853104880937119E-17</v>
      </c>
      <c r="AC13">
        <f t="shared" si="14"/>
        <v>465.56531748567755</v>
      </c>
      <c r="AD13">
        <f t="shared" si="15"/>
        <v>3.6779660081368522E-2</v>
      </c>
      <c r="AE13" s="1">
        <v>1312</v>
      </c>
      <c r="AF13">
        <f t="shared" si="16"/>
        <v>1.3119999999999998E-26</v>
      </c>
      <c r="AG13">
        <f t="shared" si="17"/>
        <v>2.5190399999999998E-8</v>
      </c>
      <c r="AH13">
        <f t="shared" si="18"/>
        <v>3.1487999999999997E-12</v>
      </c>
      <c r="AI13" s="1">
        <v>48.36</v>
      </c>
      <c r="AJ13">
        <v>15.21</v>
      </c>
      <c r="AK13">
        <v>0.04</v>
      </c>
      <c r="AL13" s="1">
        <v>1794</v>
      </c>
      <c r="AM13">
        <f t="shared" si="19"/>
        <v>1.7939999999999999E-26</v>
      </c>
      <c r="AN13">
        <f t="shared" si="20"/>
        <v>1.976859504132231E-8</v>
      </c>
      <c r="AO13">
        <f t="shared" si="21"/>
        <v>3.2618181818181813E-12</v>
      </c>
      <c r="AP13" s="1">
        <v>47.93</v>
      </c>
      <c r="AQ13">
        <v>14.39</v>
      </c>
      <c r="AR13">
        <v>0.03</v>
      </c>
      <c r="AS13" s="1">
        <v>1959</v>
      </c>
      <c r="AT13">
        <f t="shared" si="22"/>
        <v>1.959E-26</v>
      </c>
      <c r="AU13">
        <f t="shared" si="23"/>
        <v>1.2480621801269937E-8</v>
      </c>
      <c r="AV13">
        <f t="shared" si="24"/>
        <v>2.7082949308755762E-12</v>
      </c>
      <c r="AW13" s="1">
        <v>92.03</v>
      </c>
      <c r="AX13">
        <v>13.83</v>
      </c>
      <c r="AY13">
        <v>0.05</v>
      </c>
      <c r="AZ13" s="1">
        <v>1459</v>
      </c>
      <c r="BA13">
        <f t="shared" si="25"/>
        <v>1.459E-26</v>
      </c>
      <c r="BB13">
        <f t="shared" si="26"/>
        <v>3.3773148148148144E-9</v>
      </c>
      <c r="BC13">
        <f t="shared" si="27"/>
        <v>1.2158333333333333E-12</v>
      </c>
      <c r="BD13" s="1">
        <v>104.1</v>
      </c>
      <c r="BE13">
        <v>13.21</v>
      </c>
      <c r="BF13">
        <v>0.08</v>
      </c>
      <c r="BG13" s="1">
        <v>1264</v>
      </c>
      <c r="BH13">
        <f t="shared" si="28"/>
        <v>1.264E-26</v>
      </c>
      <c r="BI13">
        <f t="shared" si="29"/>
        <v>1.8725925925925927E-9</v>
      </c>
      <c r="BJ13">
        <f t="shared" si="30"/>
        <v>8.4266666666666664E-13</v>
      </c>
      <c r="BK13" s="1">
        <v>90.91</v>
      </c>
      <c r="BL13">
        <v>12.88</v>
      </c>
      <c r="BM13">
        <v>0.08</v>
      </c>
      <c r="BN13" s="1">
        <v>1148</v>
      </c>
      <c r="BO13">
        <f t="shared" si="31"/>
        <v>1.148E-26</v>
      </c>
      <c r="BP13">
        <f t="shared" si="32"/>
        <v>1.0237812128418549E-9</v>
      </c>
      <c r="BQ13">
        <f t="shared" si="33"/>
        <v>5.9379310344827587E-13</v>
      </c>
      <c r="BR13" s="1">
        <v>83.04</v>
      </c>
      <c r="BS13">
        <v>12.5</v>
      </c>
      <c r="BT13">
        <v>0.08</v>
      </c>
      <c r="BU13" s="1">
        <v>1326</v>
      </c>
      <c r="BV13">
        <f t="shared" si="34"/>
        <v>1.3259999999999999E-26</v>
      </c>
      <c r="BW13">
        <f t="shared" si="35"/>
        <v>6.2156249999999994E-10</v>
      </c>
      <c r="BX13">
        <f t="shared" si="36"/>
        <v>4.9725000000000003E-13</v>
      </c>
      <c r="BY13" s="1">
        <v>92.22</v>
      </c>
      <c r="BZ13">
        <v>11.71</v>
      </c>
      <c r="CA13">
        <v>0.08</v>
      </c>
      <c r="CB13" s="1">
        <v>2419</v>
      </c>
      <c r="CC13">
        <f t="shared" si="37"/>
        <v>2.4189999999999999E-26</v>
      </c>
      <c r="CD13">
        <f t="shared" si="38"/>
        <v>1.2598958333333333E-10</v>
      </c>
      <c r="CE13">
        <f t="shared" si="39"/>
        <v>3.0237499999999996E-13</v>
      </c>
      <c r="CF13" s="1">
        <v>107.1</v>
      </c>
      <c r="CG13">
        <v>8.68</v>
      </c>
      <c r="CH13">
        <v>0.05</v>
      </c>
    </row>
    <row r="14" spans="1:86">
      <c r="B14">
        <v>7</v>
      </c>
      <c r="C14" t="s">
        <v>29</v>
      </c>
      <c r="D14">
        <v>112.791265</v>
      </c>
      <c r="E14">
        <v>-46.963920999999999</v>
      </c>
      <c r="F14" t="s">
        <v>30</v>
      </c>
      <c r="G14">
        <v>-9</v>
      </c>
      <c r="H14">
        <v>-9</v>
      </c>
      <c r="I14">
        <f t="shared" si="0"/>
        <v>15927750354523.723</v>
      </c>
      <c r="J14">
        <f t="shared" si="1"/>
        <v>1.5927750354523723E-16</v>
      </c>
      <c r="K14">
        <f t="shared" si="2"/>
        <v>2468.1431334489239</v>
      </c>
      <c r="L14">
        <f t="shared" si="3"/>
        <v>0.10859829787175265</v>
      </c>
      <c r="M14">
        <v>-9</v>
      </c>
      <c r="N14">
        <v>-9</v>
      </c>
      <c r="O14">
        <f t="shared" si="4"/>
        <v>14321029624886.861</v>
      </c>
      <c r="P14">
        <f t="shared" si="5"/>
        <v>1.4321029624886861E-16</v>
      </c>
      <c r="Q14">
        <f t="shared" si="6"/>
        <v>1420.2674008152258</v>
      </c>
      <c r="R14">
        <f t="shared" si="7"/>
        <v>7.8114707044837417E-2</v>
      </c>
      <c r="S14">
        <v>-9</v>
      </c>
      <c r="T14">
        <v>-9</v>
      </c>
      <c r="U14">
        <f t="shared" si="8"/>
        <v>10934530978573.533</v>
      </c>
      <c r="V14">
        <f t="shared" si="9"/>
        <v>1.0934530978573533E-16</v>
      </c>
      <c r="W14">
        <f t="shared" si="10"/>
        <v>650.73582494982338</v>
      </c>
      <c r="X14">
        <f t="shared" si="11"/>
        <v>4.6202243571437464E-2</v>
      </c>
      <c r="Y14">
        <v>-9</v>
      </c>
      <c r="Z14">
        <v>-9</v>
      </c>
      <c r="AA14">
        <f t="shared" si="12"/>
        <v>9685310488093.7129</v>
      </c>
      <c r="AB14">
        <f t="shared" si="13"/>
        <v>9.6853104880937119E-17</v>
      </c>
      <c r="AC14">
        <f t="shared" si="14"/>
        <v>465.56531748567755</v>
      </c>
      <c r="AD14">
        <f t="shared" si="15"/>
        <v>3.6779660081368522E-2</v>
      </c>
      <c r="AE14" s="1">
        <v>383.8</v>
      </c>
      <c r="AF14">
        <f t="shared" si="16"/>
        <v>3.8379999999999998E-27</v>
      </c>
      <c r="AG14">
        <f t="shared" si="17"/>
        <v>7.3689599999999993E-9</v>
      </c>
      <c r="AH14">
        <f t="shared" si="18"/>
        <v>9.2112000000000002E-13</v>
      </c>
      <c r="AI14" s="1">
        <v>42.86</v>
      </c>
      <c r="AJ14">
        <v>16.55</v>
      </c>
      <c r="AK14">
        <v>0.12</v>
      </c>
      <c r="AL14" s="1">
        <v>533.9</v>
      </c>
      <c r="AM14">
        <f t="shared" si="19"/>
        <v>5.3389999999999998E-27</v>
      </c>
      <c r="AN14">
        <f t="shared" si="20"/>
        <v>5.883195592286501E-9</v>
      </c>
      <c r="AO14">
        <f t="shared" si="21"/>
        <v>9.7072727272727269E-13</v>
      </c>
      <c r="AP14" s="1">
        <v>63.59</v>
      </c>
      <c r="AQ14">
        <v>15.71</v>
      </c>
      <c r="AR14">
        <v>0.13</v>
      </c>
      <c r="AS14" s="1">
        <v>614.20000000000005</v>
      </c>
      <c r="AT14">
        <f t="shared" si="22"/>
        <v>6.142E-27</v>
      </c>
      <c r="AU14">
        <f t="shared" si="23"/>
        <v>3.9130157786319529E-9</v>
      </c>
      <c r="AV14">
        <f t="shared" si="24"/>
        <v>8.491244239631337E-13</v>
      </c>
      <c r="AW14" s="1">
        <v>83.99</v>
      </c>
      <c r="AX14">
        <v>15.09</v>
      </c>
      <c r="AY14">
        <v>0.15</v>
      </c>
      <c r="AZ14" s="1">
        <v>512.20000000000005</v>
      </c>
      <c r="BA14">
        <f t="shared" si="25"/>
        <v>5.1220000000000002E-27</v>
      </c>
      <c r="BB14">
        <f t="shared" si="26"/>
        <v>1.1856481481481481E-9</v>
      </c>
      <c r="BC14">
        <f t="shared" si="27"/>
        <v>4.2683333333333335E-13</v>
      </c>
      <c r="BD14" s="1">
        <v>40.409999999999997</v>
      </c>
      <c r="BE14">
        <v>14.35</v>
      </c>
      <c r="BF14">
        <v>0.09</v>
      </c>
      <c r="BG14" s="1">
        <v>489.3</v>
      </c>
      <c r="BH14">
        <f t="shared" si="28"/>
        <v>4.8929999999999999E-27</v>
      </c>
      <c r="BI14">
        <f t="shared" si="29"/>
        <v>7.248888888888889E-10</v>
      </c>
      <c r="BJ14">
        <f t="shared" si="30"/>
        <v>3.2620000000000001E-13</v>
      </c>
      <c r="BK14" s="1">
        <v>38.82</v>
      </c>
      <c r="BL14">
        <v>13.91</v>
      </c>
      <c r="BM14">
        <v>0.09</v>
      </c>
      <c r="BN14" s="1">
        <v>447.5</v>
      </c>
      <c r="BO14">
        <f t="shared" si="31"/>
        <v>4.4749999999999995E-27</v>
      </c>
      <c r="BP14">
        <f t="shared" si="32"/>
        <v>3.9907847800237803E-10</v>
      </c>
      <c r="BQ14">
        <f t="shared" si="33"/>
        <v>2.3146551724137929E-13</v>
      </c>
      <c r="BR14" s="1">
        <v>36.659999999999997</v>
      </c>
      <c r="BS14">
        <v>13.52</v>
      </c>
      <c r="BT14">
        <v>0.09</v>
      </c>
      <c r="BU14" s="1">
        <v>479.6</v>
      </c>
      <c r="BV14">
        <f t="shared" si="34"/>
        <v>4.7959999999999998E-27</v>
      </c>
      <c r="BW14">
        <f t="shared" si="35"/>
        <v>2.2481249999999997E-10</v>
      </c>
      <c r="BX14">
        <f t="shared" si="36"/>
        <v>1.7984999999999999E-13</v>
      </c>
      <c r="BY14" s="1">
        <v>37.31</v>
      </c>
      <c r="BZ14">
        <v>12.82</v>
      </c>
      <c r="CA14">
        <v>0.08</v>
      </c>
      <c r="CB14" s="1">
        <v>942</v>
      </c>
      <c r="CC14">
        <f t="shared" si="37"/>
        <v>9.4199999999999997E-27</v>
      </c>
      <c r="CD14">
        <f t="shared" si="38"/>
        <v>4.9062500000000005E-11</v>
      </c>
      <c r="CE14">
        <f t="shared" si="39"/>
        <v>1.1775E-13</v>
      </c>
      <c r="CF14" s="1">
        <v>66</v>
      </c>
      <c r="CG14">
        <v>9.6999999999999993</v>
      </c>
      <c r="CH14">
        <v>0.08</v>
      </c>
    </row>
    <row r="15" spans="1:86">
      <c r="A15" t="s">
        <v>139</v>
      </c>
      <c r="B15">
        <v>8</v>
      </c>
      <c r="C15" t="s">
        <v>209</v>
      </c>
      <c r="D15">
        <v>112.795041</v>
      </c>
      <c r="E15">
        <v>-47.009022000000002</v>
      </c>
      <c r="F15" t="s">
        <v>210</v>
      </c>
      <c r="G15">
        <v>17.12</v>
      </c>
      <c r="H15">
        <v>0.03</v>
      </c>
      <c r="I15">
        <f t="shared" si="0"/>
        <v>567.74646668002242</v>
      </c>
      <c r="J15">
        <f t="shared" si="1"/>
        <v>5.6774646668002237E-27</v>
      </c>
      <c r="K15">
        <f t="shared" si="2"/>
        <v>8.7977241737606768E-8</v>
      </c>
      <c r="L15">
        <f t="shared" si="3"/>
        <v>3.8709986364546977E-12</v>
      </c>
      <c r="M15">
        <v>15.49</v>
      </c>
      <c r="N15">
        <v>0.02</v>
      </c>
      <c r="O15">
        <f t="shared" si="4"/>
        <v>2290.731791451627</v>
      </c>
      <c r="P15">
        <f t="shared" si="5"/>
        <v>2.2907317914516268E-26</v>
      </c>
      <c r="Q15">
        <f t="shared" si="6"/>
        <v>2.2718001237536794E-7</v>
      </c>
      <c r="R15">
        <f t="shared" si="7"/>
        <v>1.2494900680645237E-11</v>
      </c>
      <c r="S15">
        <v>14.41</v>
      </c>
      <c r="T15">
        <v>0.01</v>
      </c>
      <c r="U15">
        <f t="shared" si="8"/>
        <v>4729.3358841138115</v>
      </c>
      <c r="V15">
        <f t="shared" si="9"/>
        <v>4.729335884113811E-26</v>
      </c>
      <c r="W15">
        <f t="shared" si="10"/>
        <v>2.8145224464077429E-7</v>
      </c>
      <c r="X15">
        <f t="shared" si="11"/>
        <v>1.9983109369494975E-11</v>
      </c>
      <c r="Y15">
        <v>13.34</v>
      </c>
      <c r="Z15">
        <v>0.02</v>
      </c>
      <c r="AA15">
        <f t="shared" si="12"/>
        <v>11223.11848093472</v>
      </c>
      <c r="AB15">
        <f t="shared" si="13"/>
        <v>1.122311848093472E-25</v>
      </c>
      <c r="AC15">
        <f t="shared" si="14"/>
        <v>5.3948654771357411E-7</v>
      </c>
      <c r="AD15">
        <f t="shared" si="15"/>
        <v>4.2619437269372351E-11</v>
      </c>
      <c r="AE15" s="1">
        <v>52590</v>
      </c>
      <c r="AF15">
        <f t="shared" si="16"/>
        <v>5.2589999999999998E-25</v>
      </c>
      <c r="AG15">
        <f t="shared" si="17"/>
        <v>1.0097280000000002E-6</v>
      </c>
      <c r="AH15">
        <f t="shared" si="18"/>
        <v>1.2621600000000002E-10</v>
      </c>
      <c r="AI15" s="1">
        <v>871.9</v>
      </c>
      <c r="AJ15">
        <v>11.2</v>
      </c>
      <c r="AK15">
        <v>0.02</v>
      </c>
      <c r="AL15" s="1">
        <v>83770</v>
      </c>
      <c r="AM15">
        <f t="shared" si="19"/>
        <v>8.3769999999999992E-25</v>
      </c>
      <c r="AN15">
        <f t="shared" si="20"/>
        <v>9.2308539944903575E-7</v>
      </c>
      <c r="AO15">
        <f t="shared" si="21"/>
        <v>1.523090909090909E-10</v>
      </c>
      <c r="AP15" s="1">
        <v>1543</v>
      </c>
      <c r="AQ15">
        <v>10.220000000000001</v>
      </c>
      <c r="AR15">
        <v>0.02</v>
      </c>
      <c r="AS15" s="1">
        <v>97980</v>
      </c>
      <c r="AT15">
        <f t="shared" si="22"/>
        <v>9.7979999999999998E-25</v>
      </c>
      <c r="AU15">
        <f t="shared" si="23"/>
        <v>6.242222175030263E-7</v>
      </c>
      <c r="AV15">
        <f t="shared" si="24"/>
        <v>1.354562211981567E-10</v>
      </c>
      <c r="AW15" s="1">
        <v>1624</v>
      </c>
      <c r="AX15">
        <v>9.58</v>
      </c>
      <c r="AY15">
        <v>0.02</v>
      </c>
      <c r="AZ15" s="1">
        <v>98177</v>
      </c>
      <c r="BA15">
        <f t="shared" si="25"/>
        <v>9.8176999999999998E-25</v>
      </c>
      <c r="BB15">
        <f t="shared" si="26"/>
        <v>2.2726157407407404E-7</v>
      </c>
      <c r="BC15">
        <f t="shared" si="27"/>
        <v>8.1814166666666655E-11</v>
      </c>
      <c r="BD15" s="1">
        <v>4918</v>
      </c>
      <c r="BE15">
        <v>8.64</v>
      </c>
      <c r="BF15">
        <v>0.05</v>
      </c>
      <c r="BG15" s="1">
        <v>92211</v>
      </c>
      <c r="BH15">
        <f t="shared" si="28"/>
        <v>9.2210999999999999E-25</v>
      </c>
      <c r="BI15">
        <f t="shared" si="29"/>
        <v>1.3660888888888889E-7</v>
      </c>
      <c r="BJ15">
        <f t="shared" si="30"/>
        <v>6.1474000000000004E-11</v>
      </c>
      <c r="BK15" s="1">
        <v>4620</v>
      </c>
      <c r="BL15">
        <v>8.2200000000000006</v>
      </c>
      <c r="BM15">
        <v>0.05</v>
      </c>
      <c r="BN15" s="1">
        <v>80940</v>
      </c>
      <c r="BO15">
        <f t="shared" si="31"/>
        <v>8.0939999999999991E-25</v>
      </c>
      <c r="BP15">
        <f t="shared" si="32"/>
        <v>7.2181926278240186E-8</v>
      </c>
      <c r="BQ15">
        <f t="shared" si="33"/>
        <v>4.1865517241379307E-11</v>
      </c>
      <c r="BR15" s="1">
        <v>5384</v>
      </c>
      <c r="BS15">
        <v>7.88</v>
      </c>
      <c r="BT15">
        <v>7.0000000000000007E-2</v>
      </c>
      <c r="BU15" s="1">
        <v>71660</v>
      </c>
      <c r="BV15">
        <f t="shared" si="34"/>
        <v>7.1659999999999999E-25</v>
      </c>
      <c r="BW15">
        <f t="shared" si="35"/>
        <v>3.3590625000000002E-8</v>
      </c>
      <c r="BX15">
        <f t="shared" si="36"/>
        <v>2.6872500000000002E-11</v>
      </c>
      <c r="BY15" s="1">
        <v>3591</v>
      </c>
      <c r="BZ15">
        <v>7.38</v>
      </c>
      <c r="CA15">
        <v>0.05</v>
      </c>
      <c r="CB15" s="1">
        <v>117400</v>
      </c>
      <c r="CC15">
        <f t="shared" si="37"/>
        <v>1.174E-24</v>
      </c>
      <c r="CD15">
        <f t="shared" si="38"/>
        <v>6.1145833333333347E-9</v>
      </c>
      <c r="CE15">
        <f t="shared" si="39"/>
        <v>1.4675000000000004E-11</v>
      </c>
      <c r="CF15" s="1">
        <v>4697</v>
      </c>
      <c r="CG15">
        <v>4.46</v>
      </c>
      <c r="CH15">
        <v>0.04</v>
      </c>
    </row>
    <row r="16" spans="1:86">
      <c r="B16">
        <v>9</v>
      </c>
      <c r="C16" t="s">
        <v>211</v>
      </c>
      <c r="D16">
        <v>112.81108</v>
      </c>
      <c r="E16">
        <v>-46.978530999999997</v>
      </c>
      <c r="F16" t="s">
        <v>212</v>
      </c>
      <c r="G16">
        <v>-9</v>
      </c>
      <c r="H16">
        <v>-9</v>
      </c>
      <c r="I16">
        <f t="shared" si="0"/>
        <v>15927750354523.723</v>
      </c>
      <c r="J16">
        <f t="shared" si="1"/>
        <v>1.5927750354523723E-16</v>
      </c>
      <c r="K16">
        <f t="shared" si="2"/>
        <v>2468.1431334489239</v>
      </c>
      <c r="L16">
        <f t="shared" si="3"/>
        <v>0.10859829787175265</v>
      </c>
      <c r="M16">
        <v>-9</v>
      </c>
      <c r="N16">
        <v>-9</v>
      </c>
      <c r="O16">
        <f t="shared" si="4"/>
        <v>14321029624886.861</v>
      </c>
      <c r="P16">
        <f t="shared" si="5"/>
        <v>1.4321029624886861E-16</v>
      </c>
      <c r="Q16">
        <f t="shared" si="6"/>
        <v>1420.2674008152258</v>
      </c>
      <c r="R16">
        <f t="shared" si="7"/>
        <v>7.8114707044837417E-2</v>
      </c>
      <c r="S16">
        <v>-9</v>
      </c>
      <c r="T16">
        <v>-9</v>
      </c>
      <c r="U16">
        <f t="shared" si="8"/>
        <v>10934530978573.533</v>
      </c>
      <c r="V16">
        <f t="shared" si="9"/>
        <v>1.0934530978573533E-16</v>
      </c>
      <c r="W16">
        <f t="shared" si="10"/>
        <v>650.73582494982338</v>
      </c>
      <c r="X16">
        <f t="shared" si="11"/>
        <v>4.6202243571437464E-2</v>
      </c>
      <c r="Y16">
        <v>-9</v>
      </c>
      <c r="Z16">
        <v>-9</v>
      </c>
      <c r="AA16">
        <f t="shared" si="12"/>
        <v>9685310488093.7129</v>
      </c>
      <c r="AB16">
        <f t="shared" si="13"/>
        <v>9.6853104880937119E-17</v>
      </c>
      <c r="AC16">
        <f t="shared" si="14"/>
        <v>465.56531748567755</v>
      </c>
      <c r="AD16">
        <f t="shared" si="15"/>
        <v>3.6779660081368522E-2</v>
      </c>
      <c r="AE16" s="1">
        <v>5983</v>
      </c>
      <c r="AF16">
        <f t="shared" si="16"/>
        <v>5.9829999999999994E-26</v>
      </c>
      <c r="AG16">
        <f t="shared" si="17"/>
        <v>1.1487359999999998E-7</v>
      </c>
      <c r="AH16">
        <f t="shared" si="18"/>
        <v>1.4359199999999998E-11</v>
      </c>
      <c r="AI16" s="1">
        <v>181.9</v>
      </c>
      <c r="AJ16">
        <v>13.56</v>
      </c>
      <c r="AK16">
        <v>0.03</v>
      </c>
      <c r="AL16" s="1">
        <v>20360</v>
      </c>
      <c r="AM16">
        <f t="shared" si="19"/>
        <v>2.036E-25</v>
      </c>
      <c r="AN16">
        <f t="shared" si="20"/>
        <v>2.243526170798898E-7</v>
      </c>
      <c r="AO16">
        <f t="shared" si="21"/>
        <v>3.701818181818182E-11</v>
      </c>
      <c r="AP16" s="1">
        <v>468.8</v>
      </c>
      <c r="AQ16">
        <v>11.75</v>
      </c>
      <c r="AR16">
        <v>0.03</v>
      </c>
      <c r="AS16" s="1">
        <v>29640</v>
      </c>
      <c r="AT16">
        <f t="shared" si="22"/>
        <v>2.9639999999999999E-25</v>
      </c>
      <c r="AU16">
        <f t="shared" si="23"/>
        <v>1.8883391025504898E-7</v>
      </c>
      <c r="AV16">
        <f t="shared" si="24"/>
        <v>4.0976958525345624E-11</v>
      </c>
      <c r="AW16" s="1">
        <v>628</v>
      </c>
      <c r="AX16">
        <v>10.88</v>
      </c>
      <c r="AY16">
        <v>0.02</v>
      </c>
      <c r="AZ16" s="1">
        <v>26270</v>
      </c>
      <c r="BA16">
        <f t="shared" si="25"/>
        <v>2.6269999999999999E-25</v>
      </c>
      <c r="BB16">
        <f t="shared" si="26"/>
        <v>6.0810185185185181E-8</v>
      </c>
      <c r="BC16">
        <f t="shared" si="27"/>
        <v>2.1891666666666667E-11</v>
      </c>
      <c r="BD16" s="1">
        <v>1866</v>
      </c>
      <c r="BE16">
        <v>10.07</v>
      </c>
      <c r="BF16">
        <v>0.08</v>
      </c>
      <c r="BG16" s="1">
        <v>25180</v>
      </c>
      <c r="BH16">
        <f t="shared" si="28"/>
        <v>2.5179999999999998E-25</v>
      </c>
      <c r="BI16">
        <f t="shared" si="29"/>
        <v>3.7303703703703699E-8</v>
      </c>
      <c r="BJ16">
        <f t="shared" si="30"/>
        <v>1.6786666666666663E-11</v>
      </c>
      <c r="BK16" s="1">
        <v>1690</v>
      </c>
      <c r="BL16">
        <v>9.6300000000000008</v>
      </c>
      <c r="BM16">
        <v>7.0000000000000007E-2</v>
      </c>
      <c r="BN16" s="1">
        <v>30880</v>
      </c>
      <c r="BO16">
        <f t="shared" si="31"/>
        <v>3.088E-25</v>
      </c>
      <c r="BP16">
        <f t="shared" si="32"/>
        <v>2.7538644470868016E-8</v>
      </c>
      <c r="BQ16">
        <f t="shared" si="33"/>
        <v>1.5972413793103448E-11</v>
      </c>
      <c r="BR16" s="1">
        <v>2058</v>
      </c>
      <c r="BS16">
        <v>8.93</v>
      </c>
      <c r="BT16">
        <v>7.0000000000000007E-2</v>
      </c>
      <c r="BU16" s="1">
        <v>45160</v>
      </c>
      <c r="BV16">
        <f t="shared" si="34"/>
        <v>4.5160000000000001E-25</v>
      </c>
      <c r="BW16">
        <f t="shared" si="35"/>
        <v>2.1168749999999999E-8</v>
      </c>
      <c r="BX16">
        <f t="shared" si="36"/>
        <v>1.6935000000000001E-11</v>
      </c>
      <c r="BY16" s="1">
        <v>2913</v>
      </c>
      <c r="BZ16">
        <v>7.88</v>
      </c>
      <c r="CA16">
        <v>7.0000000000000007E-2</v>
      </c>
      <c r="CB16" s="1">
        <v>143600</v>
      </c>
      <c r="CC16">
        <f t="shared" si="37"/>
        <v>1.436E-24</v>
      </c>
      <c r="CD16">
        <f t="shared" si="38"/>
        <v>7.4791666666666683E-9</v>
      </c>
      <c r="CE16">
        <f t="shared" si="39"/>
        <v>1.7950000000000003E-11</v>
      </c>
      <c r="CF16" s="1">
        <v>5745</v>
      </c>
      <c r="CG16">
        <v>4.24</v>
      </c>
      <c r="CH16">
        <v>0.04</v>
      </c>
    </row>
    <row r="17" spans="1:86">
      <c r="B17">
        <v>10</v>
      </c>
      <c r="C17" t="s">
        <v>213</v>
      </c>
      <c r="D17">
        <v>112.81223900000001</v>
      </c>
      <c r="E17">
        <v>-47.015549</v>
      </c>
      <c r="F17" t="s">
        <v>214</v>
      </c>
      <c r="G17">
        <v>-9</v>
      </c>
      <c r="H17">
        <v>-9</v>
      </c>
      <c r="I17">
        <f t="shared" si="0"/>
        <v>15927750354523.723</v>
      </c>
      <c r="J17">
        <f t="shared" si="1"/>
        <v>1.5927750354523723E-16</v>
      </c>
      <c r="K17">
        <f t="shared" si="2"/>
        <v>2468.1431334489239</v>
      </c>
      <c r="L17">
        <f t="shared" si="3"/>
        <v>0.10859829787175265</v>
      </c>
      <c r="M17">
        <v>-9</v>
      </c>
      <c r="N17">
        <v>-9</v>
      </c>
      <c r="O17">
        <f t="shared" si="4"/>
        <v>14321029624886.861</v>
      </c>
      <c r="P17">
        <f t="shared" si="5"/>
        <v>1.4321029624886861E-16</v>
      </c>
      <c r="Q17">
        <f t="shared" si="6"/>
        <v>1420.2674008152258</v>
      </c>
      <c r="R17">
        <f t="shared" si="7"/>
        <v>7.8114707044837417E-2</v>
      </c>
      <c r="S17">
        <v>-9</v>
      </c>
      <c r="T17">
        <v>-9</v>
      </c>
      <c r="U17">
        <f t="shared" si="8"/>
        <v>10934530978573.533</v>
      </c>
      <c r="V17">
        <f t="shared" si="9"/>
        <v>1.0934530978573533E-16</v>
      </c>
      <c r="W17">
        <f t="shared" si="10"/>
        <v>650.73582494982338</v>
      </c>
      <c r="X17">
        <f t="shared" si="11"/>
        <v>4.6202243571437464E-2</v>
      </c>
      <c r="Y17">
        <v>-9</v>
      </c>
      <c r="Z17">
        <v>-9</v>
      </c>
      <c r="AA17">
        <f t="shared" si="12"/>
        <v>9685310488093.7129</v>
      </c>
      <c r="AB17">
        <f t="shared" si="13"/>
        <v>9.6853104880937119E-17</v>
      </c>
      <c r="AC17">
        <f t="shared" si="14"/>
        <v>465.56531748567755</v>
      </c>
      <c r="AD17">
        <f t="shared" si="15"/>
        <v>3.6779660081368522E-2</v>
      </c>
      <c r="AE17" s="1">
        <v>976.5</v>
      </c>
      <c r="AF17">
        <f t="shared" si="16"/>
        <v>9.7649999999999993E-27</v>
      </c>
      <c r="AG17">
        <f t="shared" si="17"/>
        <v>1.8748799999999997E-8</v>
      </c>
      <c r="AH17">
        <f t="shared" si="18"/>
        <v>2.3435999999999998E-12</v>
      </c>
      <c r="AI17" s="1">
        <v>53.99</v>
      </c>
      <c r="AJ17">
        <v>15.53</v>
      </c>
      <c r="AK17">
        <v>0.06</v>
      </c>
      <c r="AL17" s="1">
        <v>1069</v>
      </c>
      <c r="AM17">
        <f t="shared" si="19"/>
        <v>1.069E-26</v>
      </c>
      <c r="AN17">
        <f t="shared" si="20"/>
        <v>1.177961432506887E-8</v>
      </c>
      <c r="AO17">
        <f t="shared" si="21"/>
        <v>1.9436363636363635E-12</v>
      </c>
      <c r="AP17" s="1">
        <v>52.22</v>
      </c>
      <c r="AQ17">
        <v>14.95</v>
      </c>
      <c r="AR17">
        <v>0.05</v>
      </c>
      <c r="AS17" s="1">
        <v>1132</v>
      </c>
      <c r="AT17">
        <f t="shared" si="22"/>
        <v>1.1319999999999999E-26</v>
      </c>
      <c r="AU17">
        <f t="shared" si="23"/>
        <v>7.2118753849094268E-9</v>
      </c>
      <c r="AV17">
        <f t="shared" si="24"/>
        <v>1.5649769585253456E-12</v>
      </c>
      <c r="AW17" s="1">
        <v>93.96</v>
      </c>
      <c r="AX17">
        <v>14.43</v>
      </c>
      <c r="AY17">
        <v>0.09</v>
      </c>
      <c r="AZ17" s="1">
        <v>816.9</v>
      </c>
      <c r="BA17">
        <f t="shared" si="25"/>
        <v>8.1689999999999991E-27</v>
      </c>
      <c r="BB17">
        <f t="shared" si="26"/>
        <v>1.8909722222222216E-9</v>
      </c>
      <c r="BC17">
        <f t="shared" si="27"/>
        <v>6.807499999999998E-13</v>
      </c>
      <c r="BD17" s="1">
        <v>60.99</v>
      </c>
      <c r="BE17">
        <v>13.84</v>
      </c>
      <c r="BF17">
        <v>0.08</v>
      </c>
      <c r="BG17" s="1">
        <v>691.8</v>
      </c>
      <c r="BH17">
        <f t="shared" si="28"/>
        <v>6.9179999999999984E-27</v>
      </c>
      <c r="BI17">
        <f t="shared" si="29"/>
        <v>1.0248888888888886E-9</v>
      </c>
      <c r="BJ17">
        <f t="shared" si="30"/>
        <v>4.6119999999999989E-13</v>
      </c>
      <c r="BK17" s="1">
        <v>52.49</v>
      </c>
      <c r="BL17">
        <v>13.54</v>
      </c>
      <c r="BM17">
        <v>0.08</v>
      </c>
      <c r="BN17" s="1">
        <v>606.20000000000005</v>
      </c>
      <c r="BO17">
        <f t="shared" si="31"/>
        <v>6.0620000000000001E-27</v>
      </c>
      <c r="BP17">
        <f t="shared" si="32"/>
        <v>5.406064209274673E-10</v>
      </c>
      <c r="BQ17">
        <f t="shared" si="33"/>
        <v>3.1355172413793103E-13</v>
      </c>
      <c r="BR17" s="1">
        <v>46.68</v>
      </c>
      <c r="BS17">
        <v>13.2</v>
      </c>
      <c r="BT17">
        <v>0.08</v>
      </c>
      <c r="BU17" s="1">
        <v>614.1</v>
      </c>
      <c r="BV17">
        <f t="shared" si="34"/>
        <v>6.1410000000000001E-27</v>
      </c>
      <c r="BW17">
        <f t="shared" si="35"/>
        <v>2.8785937500000004E-10</v>
      </c>
      <c r="BX17">
        <f t="shared" si="36"/>
        <v>2.3028750000000004E-13</v>
      </c>
      <c r="BY17" s="1">
        <v>45.88</v>
      </c>
      <c r="BZ17">
        <v>12.55</v>
      </c>
      <c r="CA17">
        <v>0.08</v>
      </c>
      <c r="CB17" s="1">
        <v>845.2</v>
      </c>
      <c r="CC17">
        <f t="shared" si="37"/>
        <v>8.4520000000000002E-27</v>
      </c>
      <c r="CD17">
        <f t="shared" si="38"/>
        <v>4.4020833333333343E-11</v>
      </c>
      <c r="CE17">
        <f t="shared" si="39"/>
        <v>1.0565000000000001E-13</v>
      </c>
      <c r="CF17" s="1">
        <v>71.56</v>
      </c>
      <c r="CG17">
        <v>9.82</v>
      </c>
      <c r="CH17">
        <v>0.09</v>
      </c>
    </row>
    <row r="18" spans="1:86">
      <c r="A18" t="s">
        <v>49</v>
      </c>
      <c r="B18">
        <v>11</v>
      </c>
      <c r="C18" t="s">
        <v>215</v>
      </c>
      <c r="D18">
        <v>112.84107</v>
      </c>
      <c r="E18">
        <v>-46.96228</v>
      </c>
      <c r="F18" t="s">
        <v>216</v>
      </c>
      <c r="G18">
        <v>-9</v>
      </c>
      <c r="H18">
        <v>-9</v>
      </c>
      <c r="I18">
        <f t="shared" si="0"/>
        <v>15927750354523.723</v>
      </c>
      <c r="J18">
        <f t="shared" si="1"/>
        <v>1.5927750354523723E-16</v>
      </c>
      <c r="K18">
        <f t="shared" si="2"/>
        <v>2468.1431334489239</v>
      </c>
      <c r="L18">
        <f t="shared" si="3"/>
        <v>0.10859829787175265</v>
      </c>
      <c r="M18">
        <v>-9</v>
      </c>
      <c r="N18">
        <v>-9</v>
      </c>
      <c r="O18">
        <f t="shared" si="4"/>
        <v>14321029624886.861</v>
      </c>
      <c r="P18">
        <f t="shared" si="5"/>
        <v>1.4321029624886861E-16</v>
      </c>
      <c r="Q18">
        <f t="shared" si="6"/>
        <v>1420.2674008152258</v>
      </c>
      <c r="R18">
        <f t="shared" si="7"/>
        <v>7.8114707044837417E-2</v>
      </c>
      <c r="S18">
        <v>-9</v>
      </c>
      <c r="T18">
        <v>-9</v>
      </c>
      <c r="U18">
        <f t="shared" si="8"/>
        <v>10934530978573.533</v>
      </c>
      <c r="V18">
        <f t="shared" si="9"/>
        <v>1.0934530978573533E-16</v>
      </c>
      <c r="W18">
        <f t="shared" si="10"/>
        <v>650.73582494982338</v>
      </c>
      <c r="X18">
        <f t="shared" si="11"/>
        <v>4.6202243571437464E-2</v>
      </c>
      <c r="Y18">
        <v>-9</v>
      </c>
      <c r="Z18">
        <v>-9</v>
      </c>
      <c r="AA18">
        <f t="shared" si="12"/>
        <v>9685310488093.7129</v>
      </c>
      <c r="AB18">
        <f t="shared" si="13"/>
        <v>9.6853104880937119E-17</v>
      </c>
      <c r="AC18">
        <f t="shared" si="14"/>
        <v>465.56531748567755</v>
      </c>
      <c r="AD18">
        <f t="shared" si="15"/>
        <v>3.6779660081368522E-2</v>
      </c>
      <c r="AE18" s="1">
        <v>42980</v>
      </c>
      <c r="AF18">
        <f t="shared" si="16"/>
        <v>4.2979999999999998E-25</v>
      </c>
      <c r="AG18">
        <f t="shared" si="17"/>
        <v>8.2521600000000008E-7</v>
      </c>
      <c r="AH18">
        <f t="shared" si="18"/>
        <v>1.0315200000000002E-10</v>
      </c>
      <c r="AI18" s="1">
        <v>1227</v>
      </c>
      <c r="AJ18">
        <v>11.42</v>
      </c>
      <c r="AK18">
        <v>0.03</v>
      </c>
      <c r="AL18" s="1">
        <v>-9</v>
      </c>
      <c r="AM18">
        <f t="shared" si="19"/>
        <v>-8.9999999999999996E-29</v>
      </c>
      <c r="AN18">
        <f t="shared" si="20"/>
        <v>-9.917355371900826E-11</v>
      </c>
      <c r="AO18">
        <f t="shared" si="21"/>
        <v>-1.6363636363636362E-14</v>
      </c>
      <c r="AP18" s="1">
        <v>-9</v>
      </c>
      <c r="AQ18">
        <v>-9</v>
      </c>
      <c r="AR18">
        <v>-9</v>
      </c>
      <c r="AS18" s="1">
        <v>-9</v>
      </c>
      <c r="AT18">
        <f t="shared" si="22"/>
        <v>-8.9999999999999996E-29</v>
      </c>
      <c r="AU18">
        <f t="shared" si="23"/>
        <v>-5.7338231858820535E-11</v>
      </c>
      <c r="AV18">
        <f t="shared" si="24"/>
        <v>-1.2442396313364056E-14</v>
      </c>
      <c r="AW18" s="1">
        <v>-9</v>
      </c>
      <c r="AX18">
        <v>-9</v>
      </c>
      <c r="AY18">
        <v>-9</v>
      </c>
      <c r="AZ18" s="1">
        <v>49110</v>
      </c>
      <c r="BA18">
        <f t="shared" si="25"/>
        <v>4.9109999999999999E-25</v>
      </c>
      <c r="BB18">
        <f t="shared" si="26"/>
        <v>1.1368055555555554E-7</v>
      </c>
      <c r="BC18">
        <f t="shared" si="27"/>
        <v>4.0924999999999997E-11</v>
      </c>
      <c r="BD18" s="1">
        <v>3480</v>
      </c>
      <c r="BE18">
        <v>9.39</v>
      </c>
      <c r="BF18">
        <v>0.08</v>
      </c>
      <c r="BG18" s="1">
        <v>47300</v>
      </c>
      <c r="BH18">
        <f t="shared" si="28"/>
        <v>4.7299999999999995E-25</v>
      </c>
      <c r="BI18">
        <f t="shared" si="29"/>
        <v>7.0074074074074077E-8</v>
      </c>
      <c r="BJ18">
        <f t="shared" si="30"/>
        <v>3.1533333333333332E-11</v>
      </c>
      <c r="BK18" s="1">
        <v>3353</v>
      </c>
      <c r="BL18">
        <v>8.9499999999999993</v>
      </c>
      <c r="BM18">
        <v>0.08</v>
      </c>
      <c r="BN18" s="1">
        <v>37120</v>
      </c>
      <c r="BO18">
        <f t="shared" si="31"/>
        <v>3.7119999999999996E-25</v>
      </c>
      <c r="BP18">
        <f t="shared" si="32"/>
        <v>3.3103448275862067E-8</v>
      </c>
      <c r="BQ18">
        <f t="shared" si="33"/>
        <v>1.9199999999999999E-11</v>
      </c>
      <c r="BR18" s="1">
        <v>2636</v>
      </c>
      <c r="BS18">
        <v>8.73</v>
      </c>
      <c r="BT18">
        <v>0.08</v>
      </c>
      <c r="BU18" s="1">
        <v>34370</v>
      </c>
      <c r="BV18">
        <f t="shared" si="34"/>
        <v>3.4369999999999999E-25</v>
      </c>
      <c r="BW18">
        <f t="shared" si="35"/>
        <v>1.6110937499999999E-8</v>
      </c>
      <c r="BX18">
        <f t="shared" si="36"/>
        <v>1.2888750000000001E-11</v>
      </c>
      <c r="BY18" s="1">
        <v>2218</v>
      </c>
      <c r="BZ18">
        <v>8.18</v>
      </c>
      <c r="CA18">
        <v>7.0000000000000007E-2</v>
      </c>
      <c r="CB18" s="1">
        <v>29090</v>
      </c>
      <c r="CC18">
        <f t="shared" si="37"/>
        <v>2.909E-25</v>
      </c>
      <c r="CD18">
        <f t="shared" si="38"/>
        <v>1.5151041666666669E-9</v>
      </c>
      <c r="CE18">
        <f t="shared" si="39"/>
        <v>3.6362500000000004E-12</v>
      </c>
      <c r="CF18" s="1">
        <v>1167</v>
      </c>
      <c r="CG18">
        <v>5.97</v>
      </c>
      <c r="CH18">
        <v>0.04</v>
      </c>
    </row>
    <row r="19" spans="1:86">
      <c r="A19" t="s">
        <v>111</v>
      </c>
      <c r="B19">
        <v>12</v>
      </c>
      <c r="C19" t="s">
        <v>143</v>
      </c>
      <c r="D19">
        <v>112.8412</v>
      </c>
      <c r="E19">
        <v>-46.962713999999998</v>
      </c>
      <c r="F19" t="s">
        <v>18</v>
      </c>
      <c r="G19">
        <v>17.489999999999998</v>
      </c>
      <c r="H19">
        <v>0.05</v>
      </c>
      <c r="I19">
        <f t="shared" si="0"/>
        <v>403.7889594317619</v>
      </c>
      <c r="J19">
        <f t="shared" si="1"/>
        <v>4.037889594317619E-27</v>
      </c>
      <c r="K19">
        <f t="shared" si="2"/>
        <v>6.2570603217731699E-8</v>
      </c>
      <c r="L19">
        <f t="shared" si="3"/>
        <v>2.7531065415801946E-12</v>
      </c>
      <c r="M19">
        <v>16.18</v>
      </c>
      <c r="N19">
        <v>0.02</v>
      </c>
      <c r="O19">
        <f t="shared" si="4"/>
        <v>1213.3168896923758</v>
      </c>
      <c r="P19">
        <f t="shared" si="5"/>
        <v>1.2133168896923757E-26</v>
      </c>
      <c r="Q19">
        <f t="shared" si="6"/>
        <v>1.2032894773808684E-7</v>
      </c>
      <c r="R19">
        <f t="shared" si="7"/>
        <v>6.6180921255947761E-12</v>
      </c>
      <c r="S19">
        <v>15.51</v>
      </c>
      <c r="T19">
        <v>0.02</v>
      </c>
      <c r="U19">
        <f t="shared" si="8"/>
        <v>1717.1180731584811</v>
      </c>
      <c r="V19">
        <f t="shared" si="9"/>
        <v>1.7171180731584809E-26</v>
      </c>
      <c r="W19">
        <f t="shared" si="10"/>
        <v>1.0218913349485107E-7</v>
      </c>
      <c r="X19">
        <f t="shared" si="11"/>
        <v>7.2554284781344267E-12</v>
      </c>
      <c r="Y19">
        <v>14.43</v>
      </c>
      <c r="Z19">
        <v>0.02</v>
      </c>
      <c r="AA19">
        <f t="shared" si="12"/>
        <v>4112.5723161389933</v>
      </c>
      <c r="AB19">
        <f t="shared" si="13"/>
        <v>4.112572316138993E-26</v>
      </c>
      <c r="AC19">
        <f t="shared" si="14"/>
        <v>1.9768814209929466E-7</v>
      </c>
      <c r="AD19">
        <f t="shared" si="15"/>
        <v>1.5617363225844276E-11</v>
      </c>
      <c r="AE19" s="2">
        <v>42980</v>
      </c>
      <c r="AF19">
        <f t="shared" ref="AF19" si="40">AE19*1E-29</f>
        <v>4.2979999999999998E-25</v>
      </c>
      <c r="AG19">
        <f t="shared" ref="AG19" si="41">AF19*30000000000/(0.000125^2)</f>
        <v>8.2521600000000008E-7</v>
      </c>
      <c r="AH19">
        <f t="shared" ref="AH19" si="42">AG19*0.000125</f>
        <v>1.0315200000000002E-10</v>
      </c>
      <c r="AI19" s="2">
        <v>1227</v>
      </c>
      <c r="AJ19">
        <v>11.42</v>
      </c>
      <c r="AK19">
        <v>0.03</v>
      </c>
      <c r="AL19" s="1">
        <v>-9</v>
      </c>
      <c r="AM19">
        <f t="shared" si="19"/>
        <v>-8.9999999999999996E-29</v>
      </c>
      <c r="AN19">
        <f t="shared" si="20"/>
        <v>-9.917355371900826E-11</v>
      </c>
      <c r="AO19">
        <f t="shared" si="21"/>
        <v>-1.6363636363636362E-14</v>
      </c>
      <c r="AP19" s="1">
        <v>-9</v>
      </c>
      <c r="AQ19">
        <v>-9</v>
      </c>
      <c r="AR19">
        <v>-9</v>
      </c>
      <c r="AS19" s="1">
        <v>-9</v>
      </c>
      <c r="AT19">
        <f t="shared" si="22"/>
        <v>-8.9999999999999996E-29</v>
      </c>
      <c r="AU19">
        <f t="shared" si="23"/>
        <v>-5.7338231858820535E-11</v>
      </c>
      <c r="AV19">
        <f t="shared" si="24"/>
        <v>-1.2442396313364056E-14</v>
      </c>
      <c r="AW19" s="1">
        <v>-9</v>
      </c>
      <c r="AX19">
        <v>-9</v>
      </c>
      <c r="AY19">
        <v>-9</v>
      </c>
      <c r="AZ19" s="1">
        <v>55770</v>
      </c>
      <c r="BA19">
        <f t="shared" si="25"/>
        <v>5.5769999999999998E-25</v>
      </c>
      <c r="BB19">
        <f t="shared" si="26"/>
        <v>1.2909722222222218E-7</v>
      </c>
      <c r="BC19">
        <f t="shared" si="27"/>
        <v>4.6474999999999987E-11</v>
      </c>
      <c r="BD19" s="1">
        <v>3739</v>
      </c>
      <c r="BE19">
        <v>9.26</v>
      </c>
      <c r="BF19">
        <v>7.0000000000000007E-2</v>
      </c>
      <c r="BG19" s="1">
        <v>52110</v>
      </c>
      <c r="BH19">
        <f t="shared" si="28"/>
        <v>5.2109999999999999E-25</v>
      </c>
      <c r="BI19">
        <f t="shared" si="29"/>
        <v>7.7200000000000003E-8</v>
      </c>
      <c r="BJ19">
        <f t="shared" si="30"/>
        <v>3.4740000000000001E-11</v>
      </c>
      <c r="BK19" s="1">
        <v>3490</v>
      </c>
      <c r="BL19">
        <v>8.84</v>
      </c>
      <c r="BM19">
        <v>7.0000000000000007E-2</v>
      </c>
      <c r="BN19" s="1">
        <v>53260</v>
      </c>
      <c r="BO19">
        <f t="shared" si="31"/>
        <v>5.3259999999999996E-25</v>
      </c>
      <c r="BP19">
        <f t="shared" si="32"/>
        <v>4.749702734839476E-8</v>
      </c>
      <c r="BQ19">
        <f t="shared" si="33"/>
        <v>2.7548275862068962E-11</v>
      </c>
      <c r="BR19" s="1">
        <v>3545</v>
      </c>
      <c r="BS19">
        <v>8.34</v>
      </c>
      <c r="BT19">
        <v>7.0000000000000007E-2</v>
      </c>
      <c r="BU19" s="1">
        <v>-9</v>
      </c>
      <c r="BV19">
        <f t="shared" si="34"/>
        <v>-8.9999999999999996E-29</v>
      </c>
      <c r="BW19">
        <f t="shared" si="35"/>
        <v>-4.21875E-12</v>
      </c>
      <c r="BX19">
        <f t="shared" si="36"/>
        <v>-3.3750000000000002E-15</v>
      </c>
      <c r="BY19" s="1">
        <v>-9</v>
      </c>
      <c r="BZ19">
        <v>-9</v>
      </c>
      <c r="CA19">
        <v>-9</v>
      </c>
      <c r="CB19" s="2">
        <v>29090</v>
      </c>
      <c r="CC19">
        <f t="shared" ref="CC19" si="43">CB19*1E-29</f>
        <v>2.909E-25</v>
      </c>
      <c r="CD19">
        <f t="shared" ref="CD19" si="44">CC19*30000000000/(0.0024^2)</f>
        <v>1.5151041666666669E-9</v>
      </c>
      <c r="CE19">
        <f t="shared" ref="CE19" si="45">CD19*0.0024</f>
        <v>3.6362500000000004E-12</v>
      </c>
      <c r="CF19" s="2">
        <v>1167</v>
      </c>
      <c r="CG19">
        <v>5.97</v>
      </c>
      <c r="CH19">
        <v>0.04</v>
      </c>
    </row>
    <row r="20" spans="1:86">
      <c r="A20" t="s">
        <v>50</v>
      </c>
      <c r="B20">
        <v>13</v>
      </c>
      <c r="C20" t="s">
        <v>217</v>
      </c>
      <c r="D20">
        <v>112.841607</v>
      </c>
      <c r="E20">
        <v>-46.962904000000002</v>
      </c>
      <c r="F20" t="s">
        <v>18</v>
      </c>
      <c r="G20">
        <v>17.489999999999998</v>
      </c>
      <c r="H20">
        <v>0.05</v>
      </c>
      <c r="I20">
        <f t="shared" si="0"/>
        <v>403.7889594317619</v>
      </c>
      <c r="J20">
        <f t="shared" si="1"/>
        <v>4.037889594317619E-27</v>
      </c>
      <c r="K20">
        <f t="shared" si="2"/>
        <v>6.2570603217731699E-8</v>
      </c>
      <c r="L20">
        <f t="shared" si="3"/>
        <v>2.7531065415801946E-12</v>
      </c>
      <c r="M20">
        <v>16.18</v>
      </c>
      <c r="N20">
        <v>0.02</v>
      </c>
      <c r="O20">
        <f t="shared" si="4"/>
        <v>1213.3168896923758</v>
      </c>
      <c r="P20">
        <f t="shared" si="5"/>
        <v>1.2133168896923757E-26</v>
      </c>
      <c r="Q20">
        <f t="shared" si="6"/>
        <v>1.2032894773808684E-7</v>
      </c>
      <c r="R20">
        <f t="shared" si="7"/>
        <v>6.6180921255947761E-12</v>
      </c>
      <c r="S20">
        <v>15.51</v>
      </c>
      <c r="T20">
        <v>0.02</v>
      </c>
      <c r="U20">
        <f t="shared" si="8"/>
        <v>1717.1180731584811</v>
      </c>
      <c r="V20">
        <f t="shared" si="9"/>
        <v>1.7171180731584809E-26</v>
      </c>
      <c r="W20">
        <f t="shared" si="10"/>
        <v>1.0218913349485107E-7</v>
      </c>
      <c r="X20">
        <f t="shared" si="11"/>
        <v>7.2554284781344267E-12</v>
      </c>
      <c r="Y20">
        <v>14.43</v>
      </c>
      <c r="Z20">
        <v>0.02</v>
      </c>
      <c r="AA20">
        <f t="shared" si="12"/>
        <v>4112.5723161389933</v>
      </c>
      <c r="AB20">
        <f t="shared" si="13"/>
        <v>4.112572316138993E-26</v>
      </c>
      <c r="AC20">
        <f t="shared" si="14"/>
        <v>1.9768814209929466E-7</v>
      </c>
      <c r="AD20">
        <f t="shared" si="15"/>
        <v>1.5617363225844276E-11</v>
      </c>
      <c r="AE20" s="1">
        <v>-9</v>
      </c>
      <c r="AF20">
        <f t="shared" si="16"/>
        <v>-8.9999999999999996E-29</v>
      </c>
      <c r="AG20">
        <f t="shared" si="17"/>
        <v>-1.7280000000000001E-10</v>
      </c>
      <c r="AH20">
        <f t="shared" si="18"/>
        <v>-2.1600000000000001E-14</v>
      </c>
      <c r="AI20" s="1">
        <v>-9</v>
      </c>
      <c r="AJ20">
        <v>-9</v>
      </c>
      <c r="AK20">
        <v>-9</v>
      </c>
      <c r="AL20" s="1">
        <v>-9</v>
      </c>
      <c r="AM20">
        <f t="shared" si="19"/>
        <v>-8.9999999999999996E-29</v>
      </c>
      <c r="AN20">
        <f t="shared" si="20"/>
        <v>-9.917355371900826E-11</v>
      </c>
      <c r="AO20">
        <f t="shared" si="21"/>
        <v>-1.6363636363636362E-14</v>
      </c>
      <c r="AP20" s="1">
        <v>-9</v>
      </c>
      <c r="AQ20">
        <v>-9</v>
      </c>
      <c r="AR20">
        <v>-9</v>
      </c>
      <c r="AS20" s="1">
        <v>-9</v>
      </c>
      <c r="AT20">
        <f t="shared" si="22"/>
        <v>-8.9999999999999996E-29</v>
      </c>
      <c r="AU20">
        <f t="shared" si="23"/>
        <v>-5.7338231858820535E-11</v>
      </c>
      <c r="AV20">
        <f t="shared" si="24"/>
        <v>-1.2442396313364056E-14</v>
      </c>
      <c r="AW20" s="1">
        <v>-9</v>
      </c>
      <c r="AX20">
        <v>-9</v>
      </c>
      <c r="AY20">
        <v>-9</v>
      </c>
      <c r="AZ20" s="1">
        <v>44210</v>
      </c>
      <c r="BA20">
        <f t="shared" si="25"/>
        <v>4.4209999999999994E-25</v>
      </c>
      <c r="BB20">
        <f t="shared" si="26"/>
        <v>1.0233796296296293E-7</v>
      </c>
      <c r="BC20">
        <f t="shared" si="27"/>
        <v>3.6841666666666658E-11</v>
      </c>
      <c r="BD20" s="1">
        <v>3134</v>
      </c>
      <c r="BE20">
        <v>9.51</v>
      </c>
      <c r="BF20">
        <v>0.08</v>
      </c>
      <c r="BG20" s="1">
        <v>42980</v>
      </c>
      <c r="BH20">
        <f t="shared" si="28"/>
        <v>4.2979999999999998E-25</v>
      </c>
      <c r="BI20">
        <f t="shared" si="29"/>
        <v>6.3674074074074072E-8</v>
      </c>
      <c r="BJ20">
        <f t="shared" si="30"/>
        <v>2.8653333333333331E-11</v>
      </c>
      <c r="BK20" s="1">
        <v>3048</v>
      </c>
      <c r="BL20">
        <v>9.0500000000000007</v>
      </c>
      <c r="BM20">
        <v>0.08</v>
      </c>
      <c r="BN20" s="1">
        <v>37580</v>
      </c>
      <c r="BO20">
        <f t="shared" si="31"/>
        <v>3.7579999999999999E-25</v>
      </c>
      <c r="BP20">
        <f t="shared" si="32"/>
        <v>3.3513674197384061E-8</v>
      </c>
      <c r="BQ20">
        <f t="shared" si="33"/>
        <v>1.9437931034482756E-11</v>
      </c>
      <c r="BR20" s="1">
        <v>2670</v>
      </c>
      <c r="BS20">
        <v>8.7100000000000009</v>
      </c>
      <c r="BT20">
        <v>0.08</v>
      </c>
      <c r="BU20" s="1">
        <v>31190</v>
      </c>
      <c r="BV20">
        <f t="shared" si="34"/>
        <v>3.1189999999999999E-25</v>
      </c>
      <c r="BW20">
        <f t="shared" si="35"/>
        <v>1.4620312499999998E-8</v>
      </c>
      <c r="BX20">
        <f t="shared" si="36"/>
        <v>1.1696249999999999E-11</v>
      </c>
      <c r="BY20" s="1">
        <v>2214</v>
      </c>
      <c r="BZ20">
        <v>8.2799999999999994</v>
      </c>
      <c r="CA20">
        <v>0.08</v>
      </c>
      <c r="CB20" s="1">
        <v>-9</v>
      </c>
      <c r="CC20">
        <f t="shared" si="37"/>
        <v>-8.9999999999999996E-29</v>
      </c>
      <c r="CD20">
        <f t="shared" si="38"/>
        <v>-4.687500000000001E-13</v>
      </c>
      <c r="CE20">
        <f t="shared" si="39"/>
        <v>-1.1250000000000001E-15</v>
      </c>
      <c r="CF20" s="1">
        <v>-9</v>
      </c>
      <c r="CG20">
        <v>-9</v>
      </c>
      <c r="CH20">
        <v>-9</v>
      </c>
    </row>
    <row r="21" spans="1:86">
      <c r="A21" t="s">
        <v>140</v>
      </c>
      <c r="B21">
        <v>14</v>
      </c>
      <c r="C21" t="s">
        <v>218</v>
      </c>
      <c r="D21">
        <v>112.902821</v>
      </c>
      <c r="E21">
        <v>-47.003689000000001</v>
      </c>
      <c r="F21" t="s">
        <v>219</v>
      </c>
      <c r="G21">
        <v>17.649999999999999</v>
      </c>
      <c r="H21">
        <v>0.04</v>
      </c>
      <c r="I21">
        <f t="shared" si="0"/>
        <v>348.46120981475838</v>
      </c>
      <c r="J21">
        <f t="shared" si="1"/>
        <v>3.4846120981475837E-27</v>
      </c>
      <c r="K21">
        <f t="shared" si="2"/>
        <v>5.3997088297741483E-8</v>
      </c>
      <c r="L21">
        <f t="shared" si="3"/>
        <v>2.3758718851006252E-12</v>
      </c>
      <c r="M21">
        <v>16.07</v>
      </c>
      <c r="N21">
        <v>0.02</v>
      </c>
      <c r="O21">
        <f t="shared" si="4"/>
        <v>1342.6853276353881</v>
      </c>
      <c r="P21">
        <f t="shared" si="5"/>
        <v>1.3426853276353882E-26</v>
      </c>
      <c r="Q21">
        <f t="shared" si="6"/>
        <v>1.3315887546797237E-7</v>
      </c>
      <c r="R21">
        <f t="shared" si="7"/>
        <v>7.3237381507384798E-12</v>
      </c>
      <c r="S21">
        <v>14.97</v>
      </c>
      <c r="T21">
        <v>0.03</v>
      </c>
      <c r="U21">
        <f t="shared" si="8"/>
        <v>2823.580404923111</v>
      </c>
      <c r="V21">
        <f t="shared" si="9"/>
        <v>2.8235804049231107E-26</v>
      </c>
      <c r="W21">
        <f t="shared" si="10"/>
        <v>1.6803692153876874E-7</v>
      </c>
      <c r="X21">
        <f t="shared" si="11"/>
        <v>1.1930621429252581E-11</v>
      </c>
      <c r="Y21">
        <v>13.94</v>
      </c>
      <c r="Z21">
        <v>0.02</v>
      </c>
      <c r="AA21">
        <f t="shared" si="12"/>
        <v>6458.230595396567</v>
      </c>
      <c r="AB21">
        <f t="shared" si="13"/>
        <v>6.4582305953965663E-26</v>
      </c>
      <c r="AC21">
        <f t="shared" si="14"/>
        <v>3.1044210521053844E-7</v>
      </c>
      <c r="AD21">
        <f t="shared" si="15"/>
        <v>2.4524926311632534E-11</v>
      </c>
      <c r="AE21" s="1">
        <v>26240</v>
      </c>
      <c r="AF21">
        <f t="shared" si="16"/>
        <v>2.6239999999999999E-25</v>
      </c>
      <c r="AG21">
        <f t="shared" si="17"/>
        <v>5.0380800000000006E-7</v>
      </c>
      <c r="AH21">
        <f t="shared" si="18"/>
        <v>6.2976000000000003E-11</v>
      </c>
      <c r="AI21" s="1">
        <v>555.79999999999995</v>
      </c>
      <c r="AJ21">
        <v>11.96</v>
      </c>
      <c r="AK21">
        <v>0.02</v>
      </c>
      <c r="AL21" s="1">
        <v>48120</v>
      </c>
      <c r="AM21">
        <f t="shared" si="19"/>
        <v>4.8120000000000002E-25</v>
      </c>
      <c r="AN21">
        <f t="shared" si="20"/>
        <v>5.3024793388429747E-7</v>
      </c>
      <c r="AO21">
        <f t="shared" si="21"/>
        <v>8.7490909090909076E-11</v>
      </c>
      <c r="AP21" s="1">
        <v>1285</v>
      </c>
      <c r="AQ21">
        <v>10.82</v>
      </c>
      <c r="AR21">
        <v>0.03</v>
      </c>
      <c r="AS21" s="1">
        <v>65450</v>
      </c>
      <c r="AT21">
        <f t="shared" si="22"/>
        <v>6.5449999999999998E-25</v>
      </c>
      <c r="AU21">
        <f t="shared" si="23"/>
        <v>4.1697636390664491E-7</v>
      </c>
      <c r="AV21">
        <f t="shared" si="24"/>
        <v>9.0483870967741946E-11</v>
      </c>
      <c r="AW21" s="1">
        <v>1266</v>
      </c>
      <c r="AX21">
        <v>10.02</v>
      </c>
      <c r="AY21">
        <v>0.02</v>
      </c>
      <c r="AZ21" s="1">
        <v>65930</v>
      </c>
      <c r="BA21">
        <f t="shared" si="25"/>
        <v>6.5929999999999997E-25</v>
      </c>
      <c r="BB21">
        <f t="shared" si="26"/>
        <v>1.5261574074074069E-7</v>
      </c>
      <c r="BC21">
        <f t="shared" si="27"/>
        <v>5.4941666666666653E-11</v>
      </c>
      <c r="BD21" s="1">
        <v>4672</v>
      </c>
      <c r="BE21">
        <v>9.07</v>
      </c>
      <c r="BF21">
        <v>0.08</v>
      </c>
      <c r="BG21" s="1">
        <v>53870</v>
      </c>
      <c r="BH21">
        <f t="shared" si="28"/>
        <v>5.3869999999999994E-25</v>
      </c>
      <c r="BI21">
        <f t="shared" si="29"/>
        <v>7.9807407407407391E-8</v>
      </c>
      <c r="BJ21">
        <f t="shared" si="30"/>
        <v>3.5913333333333327E-11</v>
      </c>
      <c r="BK21" s="1">
        <v>2709</v>
      </c>
      <c r="BL21">
        <v>8.81</v>
      </c>
      <c r="BM21">
        <v>0.05</v>
      </c>
      <c r="BN21" s="1">
        <v>44660</v>
      </c>
      <c r="BO21">
        <f t="shared" si="31"/>
        <v>4.4659999999999993E-25</v>
      </c>
      <c r="BP21">
        <f t="shared" si="32"/>
        <v>3.9827586206896544E-8</v>
      </c>
      <c r="BQ21">
        <f t="shared" si="33"/>
        <v>2.3099999999999996E-11</v>
      </c>
      <c r="BR21" s="1">
        <v>2171</v>
      </c>
      <c r="BS21">
        <v>8.5299999999999994</v>
      </c>
      <c r="BT21">
        <v>0.05</v>
      </c>
      <c r="BU21" s="1">
        <v>33880</v>
      </c>
      <c r="BV21">
        <f t="shared" si="34"/>
        <v>3.3879999999999996E-25</v>
      </c>
      <c r="BW21">
        <f t="shared" si="35"/>
        <v>1.5881249999999999E-8</v>
      </c>
      <c r="BX21">
        <f t="shared" si="36"/>
        <v>1.2705E-11</v>
      </c>
      <c r="BY21" s="1">
        <v>1620</v>
      </c>
      <c r="BZ21">
        <v>8.19</v>
      </c>
      <c r="CA21">
        <v>0.05</v>
      </c>
      <c r="CB21" s="1">
        <v>47700</v>
      </c>
      <c r="CC21">
        <f t="shared" si="37"/>
        <v>4.7699999999999994E-25</v>
      </c>
      <c r="CD21">
        <f t="shared" si="38"/>
        <v>2.4843750000000001E-9</v>
      </c>
      <c r="CE21">
        <f t="shared" si="39"/>
        <v>5.9625000000000001E-12</v>
      </c>
      <c r="CF21" s="1">
        <v>1911</v>
      </c>
      <c r="CG21">
        <v>5.44</v>
      </c>
      <c r="CH21">
        <v>0.04</v>
      </c>
    </row>
    <row r="22" spans="1:86">
      <c r="A22" t="s">
        <v>141</v>
      </c>
      <c r="B22">
        <v>15</v>
      </c>
      <c r="C22" t="s">
        <v>220</v>
      </c>
      <c r="D22">
        <v>112.9059</v>
      </c>
      <c r="E22">
        <v>-47.005958999999997</v>
      </c>
      <c r="F22" t="s">
        <v>221</v>
      </c>
      <c r="G22">
        <v>15.84</v>
      </c>
      <c r="H22">
        <v>0.04</v>
      </c>
      <c r="I22">
        <f t="shared" si="0"/>
        <v>1845.6716445313809</v>
      </c>
      <c r="J22">
        <f t="shared" si="1"/>
        <v>1.8456716445313808E-26</v>
      </c>
      <c r="K22">
        <f t="shared" si="2"/>
        <v>2.8600283747903627E-7</v>
      </c>
      <c r="L22">
        <f t="shared" si="3"/>
        <v>1.2584124849077595E-11</v>
      </c>
      <c r="M22">
        <v>14.19</v>
      </c>
      <c r="N22">
        <v>0.02</v>
      </c>
      <c r="O22">
        <f t="shared" si="4"/>
        <v>7585.3258711920116</v>
      </c>
      <c r="P22">
        <f t="shared" si="5"/>
        <v>7.5853258711920115E-26</v>
      </c>
      <c r="Q22">
        <f t="shared" si="6"/>
        <v>7.52263722762844E-7</v>
      </c>
      <c r="R22">
        <f t="shared" si="7"/>
        <v>4.1374504751956424E-11</v>
      </c>
      <c r="S22">
        <v>13.21</v>
      </c>
      <c r="T22">
        <v>0.03</v>
      </c>
      <c r="U22">
        <f t="shared" si="8"/>
        <v>14282.366039588482</v>
      </c>
      <c r="V22">
        <f t="shared" si="9"/>
        <v>1.4282366039588482E-25</v>
      </c>
      <c r="W22">
        <f t="shared" si="10"/>
        <v>8.4997219041391486E-7</v>
      </c>
      <c r="X22">
        <f t="shared" si="11"/>
        <v>6.0348025519387955E-11</v>
      </c>
      <c r="Y22">
        <v>12.12</v>
      </c>
      <c r="Z22">
        <v>0.04</v>
      </c>
      <c r="AA22">
        <f t="shared" si="12"/>
        <v>34523.399010660898</v>
      </c>
      <c r="AB22">
        <f t="shared" si="13"/>
        <v>3.4523399010660896E-25</v>
      </c>
      <c r="AC22">
        <f t="shared" si="14"/>
        <v>1.6595128510171879E-6</v>
      </c>
      <c r="AD22">
        <f t="shared" si="15"/>
        <v>1.3110151523035783E-10</v>
      </c>
      <c r="AE22" s="1">
        <v>105800</v>
      </c>
      <c r="AF22">
        <f t="shared" si="16"/>
        <v>1.0579999999999999E-24</v>
      </c>
      <c r="AG22">
        <f t="shared" si="17"/>
        <v>2.0313599999999999E-6</v>
      </c>
      <c r="AH22">
        <f t="shared" si="18"/>
        <v>2.5391999999999999E-10</v>
      </c>
      <c r="AI22" s="1">
        <v>1754</v>
      </c>
      <c r="AJ22">
        <v>10.45</v>
      </c>
      <c r="AK22">
        <v>0.02</v>
      </c>
      <c r="AL22" s="1">
        <v>157700</v>
      </c>
      <c r="AM22">
        <f t="shared" si="19"/>
        <v>1.5769999999999999E-24</v>
      </c>
      <c r="AN22">
        <f t="shared" si="20"/>
        <v>1.7377410468319557E-6</v>
      </c>
      <c r="AO22">
        <f t="shared" si="21"/>
        <v>2.8672727272727268E-10</v>
      </c>
      <c r="AP22" s="1">
        <v>2906</v>
      </c>
      <c r="AQ22">
        <v>9.5299999999999994</v>
      </c>
      <c r="AR22">
        <v>0.02</v>
      </c>
      <c r="AS22" s="1">
        <v>151200</v>
      </c>
      <c r="AT22">
        <f t="shared" si="22"/>
        <v>1.5119999999999999E-24</v>
      </c>
      <c r="AU22">
        <f t="shared" si="23"/>
        <v>9.6328229522818495E-7</v>
      </c>
      <c r="AV22">
        <f t="shared" si="24"/>
        <v>2.0903225806451613E-10</v>
      </c>
      <c r="AW22" s="1">
        <v>3203</v>
      </c>
      <c r="AX22">
        <v>9.11</v>
      </c>
      <c r="AY22">
        <v>0.02</v>
      </c>
      <c r="AZ22" s="1">
        <v>112200</v>
      </c>
      <c r="BA22">
        <f t="shared" si="25"/>
        <v>1.1219999999999999E-24</v>
      </c>
      <c r="BB22">
        <f t="shared" si="26"/>
        <v>2.5972222222222218E-7</v>
      </c>
      <c r="BC22">
        <f t="shared" si="27"/>
        <v>9.3499999999999987E-11</v>
      </c>
      <c r="BD22" s="1">
        <v>7945</v>
      </c>
      <c r="BE22">
        <v>8.5</v>
      </c>
      <c r="BF22">
        <v>0.08</v>
      </c>
      <c r="BG22" s="1">
        <v>93750</v>
      </c>
      <c r="BH22">
        <f t="shared" si="28"/>
        <v>9.3750000000000001E-25</v>
      </c>
      <c r="BI22">
        <f t="shared" si="29"/>
        <v>1.3888888888888891E-7</v>
      </c>
      <c r="BJ22">
        <f t="shared" si="30"/>
        <v>6.2500000000000004E-11</v>
      </c>
      <c r="BK22" s="1">
        <v>4695</v>
      </c>
      <c r="BL22">
        <v>8.2100000000000009</v>
      </c>
      <c r="BM22">
        <v>0.05</v>
      </c>
      <c r="BN22" s="1">
        <v>73880</v>
      </c>
      <c r="BO22">
        <f t="shared" si="31"/>
        <v>7.3879999999999993E-25</v>
      </c>
      <c r="BP22">
        <f t="shared" si="32"/>
        <v>6.5885850178359076E-8</v>
      </c>
      <c r="BQ22">
        <f t="shared" si="33"/>
        <v>3.8213793103448263E-11</v>
      </c>
      <c r="BR22" s="1">
        <v>3715</v>
      </c>
      <c r="BS22">
        <v>7.98</v>
      </c>
      <c r="BT22">
        <v>0.05</v>
      </c>
      <c r="BU22" s="1">
        <v>85300</v>
      </c>
      <c r="BV22">
        <f t="shared" si="34"/>
        <v>8.5299999999999997E-25</v>
      </c>
      <c r="BW22">
        <f t="shared" si="35"/>
        <v>3.9984374999999993E-8</v>
      </c>
      <c r="BX22">
        <f t="shared" si="36"/>
        <v>3.1987499999999996E-11</v>
      </c>
      <c r="BY22" s="1">
        <v>3887</v>
      </c>
      <c r="BZ22">
        <v>7.19</v>
      </c>
      <c r="CA22">
        <v>0.05</v>
      </c>
      <c r="CB22" s="1">
        <v>144800</v>
      </c>
      <c r="CC22">
        <f t="shared" si="37"/>
        <v>1.4479999999999999E-24</v>
      </c>
      <c r="CD22">
        <f t="shared" si="38"/>
        <v>7.5416666666666664E-9</v>
      </c>
      <c r="CE22">
        <f t="shared" si="39"/>
        <v>1.8099999999999998E-11</v>
      </c>
      <c r="CF22" s="1">
        <v>5794</v>
      </c>
      <c r="CG22">
        <v>4.2300000000000004</v>
      </c>
      <c r="CH22">
        <v>0.04</v>
      </c>
    </row>
    <row r="23" spans="1:86">
      <c r="B23">
        <v>16</v>
      </c>
      <c r="C23" t="s">
        <v>52</v>
      </c>
      <c r="D23">
        <v>112.932712</v>
      </c>
      <c r="E23">
        <v>-46.971755999999999</v>
      </c>
      <c r="F23" t="s">
        <v>53</v>
      </c>
      <c r="G23">
        <v>19.25</v>
      </c>
      <c r="H23">
        <v>0.05</v>
      </c>
      <c r="I23">
        <f t="shared" si="0"/>
        <v>79.827851380895325</v>
      </c>
      <c r="J23">
        <f t="shared" si="1"/>
        <v>7.9827851380895316E-28</v>
      </c>
      <c r="K23">
        <f t="shared" si="2"/>
        <v>1.2370018292494109E-8</v>
      </c>
      <c r="L23">
        <f t="shared" si="3"/>
        <v>5.4428080486974074E-13</v>
      </c>
      <c r="M23">
        <v>18.11</v>
      </c>
      <c r="N23">
        <v>0.02</v>
      </c>
      <c r="O23">
        <f t="shared" si="4"/>
        <v>205.10405333900852</v>
      </c>
      <c r="P23">
        <f t="shared" si="5"/>
        <v>2.0510405333900849E-27</v>
      </c>
      <c r="Q23">
        <f t="shared" si="6"/>
        <v>2.0340897851802491E-8</v>
      </c>
      <c r="R23">
        <f t="shared" si="7"/>
        <v>1.118749381849137E-12</v>
      </c>
      <c r="S23">
        <v>16.7</v>
      </c>
      <c r="T23">
        <v>0.03</v>
      </c>
      <c r="U23">
        <f t="shared" si="8"/>
        <v>573.85234318876292</v>
      </c>
      <c r="V23">
        <f t="shared" si="9"/>
        <v>5.7385234318876292E-27</v>
      </c>
      <c r="W23">
        <f t="shared" si="10"/>
        <v>3.4151101558545703E-8</v>
      </c>
      <c r="X23">
        <f t="shared" si="11"/>
        <v>2.4247282106567452E-12</v>
      </c>
      <c r="Y23">
        <v>15.19</v>
      </c>
      <c r="Z23">
        <v>0.02</v>
      </c>
      <c r="AA23">
        <f t="shared" si="12"/>
        <v>2042.2718336038481</v>
      </c>
      <c r="AB23">
        <f t="shared" si="13"/>
        <v>2.0422718336038481E-26</v>
      </c>
      <c r="AC23">
        <f t="shared" si="14"/>
        <v>9.8170413408292659E-8</v>
      </c>
      <c r="AD23">
        <f t="shared" si="15"/>
        <v>7.7554626592551192E-12</v>
      </c>
      <c r="AE23" s="1">
        <v>6977</v>
      </c>
      <c r="AF23">
        <f t="shared" si="16"/>
        <v>6.9769999999999995E-26</v>
      </c>
      <c r="AG23">
        <f t="shared" si="17"/>
        <v>1.3395840000000001E-7</v>
      </c>
      <c r="AH23">
        <f t="shared" si="18"/>
        <v>1.67448E-11</v>
      </c>
      <c r="AI23" s="1">
        <v>167.1</v>
      </c>
      <c r="AJ23">
        <v>13.4</v>
      </c>
      <c r="AK23">
        <v>0.03</v>
      </c>
      <c r="AL23" s="1">
        <v>9574</v>
      </c>
      <c r="AM23">
        <f t="shared" si="19"/>
        <v>9.574E-26</v>
      </c>
      <c r="AN23">
        <f t="shared" si="20"/>
        <v>1.0549862258953168E-7</v>
      </c>
      <c r="AO23">
        <f t="shared" si="21"/>
        <v>1.7407272727272727E-11</v>
      </c>
      <c r="AP23" s="1">
        <v>194</v>
      </c>
      <c r="AQ23">
        <v>12.57</v>
      </c>
      <c r="AR23">
        <v>0.02</v>
      </c>
      <c r="AS23" s="1">
        <v>9998</v>
      </c>
      <c r="AT23">
        <f t="shared" si="22"/>
        <v>9.9979999999999995E-26</v>
      </c>
      <c r="AU23">
        <f t="shared" si="23"/>
        <v>6.3696404680498633E-8</v>
      </c>
      <c r="AV23">
        <f t="shared" si="24"/>
        <v>1.3822119815668203E-11</v>
      </c>
      <c r="AW23" s="1">
        <v>221</v>
      </c>
      <c r="AX23">
        <v>12.06</v>
      </c>
      <c r="AY23">
        <v>0.02</v>
      </c>
      <c r="AZ23" s="1">
        <v>8229</v>
      </c>
      <c r="BA23">
        <f t="shared" si="25"/>
        <v>8.2289999999999992E-26</v>
      </c>
      <c r="BB23">
        <f t="shared" si="26"/>
        <v>1.9048611111111104E-8</v>
      </c>
      <c r="BC23">
        <f t="shared" si="27"/>
        <v>6.8574999999999982E-12</v>
      </c>
      <c r="BD23" s="1">
        <v>406.5</v>
      </c>
      <c r="BE23">
        <v>11.33</v>
      </c>
      <c r="BF23">
        <v>0.05</v>
      </c>
      <c r="BG23" s="1">
        <v>9878</v>
      </c>
      <c r="BH23">
        <f t="shared" si="28"/>
        <v>9.8779999999999998E-26</v>
      </c>
      <c r="BI23">
        <f t="shared" si="29"/>
        <v>1.4634074074074074E-8</v>
      </c>
      <c r="BJ23">
        <f t="shared" si="30"/>
        <v>6.5853333333333334E-12</v>
      </c>
      <c r="BK23" s="1">
        <v>475.2</v>
      </c>
      <c r="BL23">
        <v>10.65</v>
      </c>
      <c r="BM23">
        <v>0.05</v>
      </c>
      <c r="BN23" s="1">
        <v>11670</v>
      </c>
      <c r="BO23">
        <f t="shared" si="31"/>
        <v>1.1669999999999999E-25</v>
      </c>
      <c r="BP23">
        <f t="shared" si="32"/>
        <v>1.0407253269916764E-8</v>
      </c>
      <c r="BQ23">
        <f t="shared" si="33"/>
        <v>6.0362068965517235E-12</v>
      </c>
      <c r="BR23" s="1">
        <v>556.4</v>
      </c>
      <c r="BS23">
        <v>9.98</v>
      </c>
      <c r="BT23">
        <v>0.05</v>
      </c>
      <c r="BU23" s="1">
        <v>19850</v>
      </c>
      <c r="BV23">
        <f t="shared" si="34"/>
        <v>1.9849999999999999E-25</v>
      </c>
      <c r="BW23">
        <f t="shared" si="35"/>
        <v>9.3046874999999993E-9</v>
      </c>
      <c r="BX23">
        <f t="shared" si="36"/>
        <v>7.4437500000000005E-12</v>
      </c>
      <c r="BY23" s="1">
        <v>909.2</v>
      </c>
      <c r="BZ23">
        <v>8.77</v>
      </c>
      <c r="CA23">
        <v>0.05</v>
      </c>
      <c r="CB23" s="1">
        <v>42880</v>
      </c>
      <c r="CC23">
        <f t="shared" si="37"/>
        <v>4.2879999999999998E-25</v>
      </c>
      <c r="CD23">
        <f t="shared" si="38"/>
        <v>2.2333333333333335E-9</v>
      </c>
      <c r="CE23">
        <f t="shared" si="39"/>
        <v>5.3599999999999998E-12</v>
      </c>
      <c r="CF23" s="1">
        <v>1717</v>
      </c>
      <c r="CG23">
        <v>5.55</v>
      </c>
      <c r="CH23">
        <v>0.04</v>
      </c>
    </row>
    <row r="24" spans="1:86">
      <c r="B24">
        <v>17</v>
      </c>
      <c r="C24" t="s">
        <v>54</v>
      </c>
      <c r="D24">
        <v>112.93389500000001</v>
      </c>
      <c r="E24">
        <v>-47.002495000000003</v>
      </c>
      <c r="F24" t="s">
        <v>55</v>
      </c>
      <c r="G24">
        <v>18.73</v>
      </c>
      <c r="H24">
        <v>0.05</v>
      </c>
      <c r="I24">
        <f t="shared" si="0"/>
        <v>128.87077494982142</v>
      </c>
      <c r="J24">
        <f t="shared" si="1"/>
        <v>1.2887077494982141E-27</v>
      </c>
      <c r="K24">
        <f t="shared" si="2"/>
        <v>1.996964487858803E-8</v>
      </c>
      <c r="L24">
        <f t="shared" si="3"/>
        <v>8.7866437465787329E-13</v>
      </c>
      <c r="M24">
        <v>17.670000000000002</v>
      </c>
      <c r="N24">
        <v>0.02</v>
      </c>
      <c r="O24">
        <f t="shared" si="4"/>
        <v>307.59143849258072</v>
      </c>
      <c r="P24">
        <f t="shared" si="5"/>
        <v>3.0759143849258069E-27</v>
      </c>
      <c r="Q24">
        <f t="shared" si="6"/>
        <v>3.0504936048850978E-8</v>
      </c>
      <c r="R24">
        <f t="shared" si="7"/>
        <v>1.6777714826868039E-12</v>
      </c>
      <c r="S24">
        <v>17.36</v>
      </c>
      <c r="T24">
        <v>0.04</v>
      </c>
      <c r="U24">
        <f t="shared" si="8"/>
        <v>312.46412320612029</v>
      </c>
      <c r="V24">
        <f t="shared" si="9"/>
        <v>3.1246412320612028E-27</v>
      </c>
      <c r="W24">
        <f t="shared" si="10"/>
        <v>1.859536539611904E-8</v>
      </c>
      <c r="X24">
        <f t="shared" si="11"/>
        <v>1.3202709431244519E-12</v>
      </c>
      <c r="Y24">
        <v>15.05</v>
      </c>
      <c r="Z24">
        <v>0.02</v>
      </c>
      <c r="AA24">
        <f t="shared" si="12"/>
        <v>2323.3441629763834</v>
      </c>
      <c r="AB24">
        <f t="shared" si="13"/>
        <v>2.3233441629763832E-26</v>
      </c>
      <c r="AC24">
        <f t="shared" si="14"/>
        <v>1.1168134095383993E-7</v>
      </c>
      <c r="AD24">
        <f t="shared" si="15"/>
        <v>8.8228259353533548E-12</v>
      </c>
      <c r="AE24" s="1">
        <v>7042</v>
      </c>
      <c r="AF24">
        <f t="shared" si="16"/>
        <v>7.0419999999999993E-26</v>
      </c>
      <c r="AG24">
        <f t="shared" si="17"/>
        <v>1.3520639999999999E-7</v>
      </c>
      <c r="AH24">
        <f t="shared" si="18"/>
        <v>1.6900800000000001E-11</v>
      </c>
      <c r="AI24" s="1">
        <v>337.4</v>
      </c>
      <c r="AJ24">
        <v>13.39</v>
      </c>
      <c r="AK24">
        <v>0.05</v>
      </c>
      <c r="AL24" s="1">
        <v>10420</v>
      </c>
      <c r="AM24">
        <f t="shared" si="19"/>
        <v>1.042E-25</v>
      </c>
      <c r="AN24">
        <f t="shared" si="20"/>
        <v>1.1482093663911845E-7</v>
      </c>
      <c r="AO24">
        <f t="shared" si="21"/>
        <v>1.8945454545454544E-11</v>
      </c>
      <c r="AP24" s="1">
        <v>662.7</v>
      </c>
      <c r="AQ24">
        <v>12.48</v>
      </c>
      <c r="AR24">
        <v>7.0000000000000007E-2</v>
      </c>
      <c r="AS24" s="1">
        <v>11830</v>
      </c>
      <c r="AT24">
        <f t="shared" si="22"/>
        <v>1.1829999999999999E-25</v>
      </c>
      <c r="AU24">
        <f t="shared" si="23"/>
        <v>7.5367920321094101E-8</v>
      </c>
      <c r="AV24">
        <f t="shared" si="24"/>
        <v>1.6354838709677421E-11</v>
      </c>
      <c r="AW24" s="1">
        <v>283.39999999999998</v>
      </c>
      <c r="AX24">
        <v>11.88</v>
      </c>
      <c r="AY24">
        <v>0.03</v>
      </c>
      <c r="AZ24" s="1">
        <v>10960</v>
      </c>
      <c r="BA24">
        <f t="shared" si="25"/>
        <v>1.0959999999999999E-25</v>
      </c>
      <c r="BB24">
        <f t="shared" si="26"/>
        <v>2.5370370370370364E-8</v>
      </c>
      <c r="BC24">
        <f t="shared" si="27"/>
        <v>9.1333333333333318E-12</v>
      </c>
      <c r="BD24" s="1">
        <v>543.20000000000005</v>
      </c>
      <c r="BE24">
        <v>11.02</v>
      </c>
      <c r="BF24">
        <v>0.05</v>
      </c>
      <c r="BG24" s="1">
        <v>10470</v>
      </c>
      <c r="BH24">
        <f t="shared" si="28"/>
        <v>1.047E-25</v>
      </c>
      <c r="BI24">
        <f t="shared" si="29"/>
        <v>1.551111111111111E-8</v>
      </c>
      <c r="BJ24">
        <f t="shared" si="30"/>
        <v>6.9799999999999989E-12</v>
      </c>
      <c r="BK24" s="1">
        <v>500.8</v>
      </c>
      <c r="BL24">
        <v>10.59</v>
      </c>
      <c r="BM24">
        <v>0.05</v>
      </c>
      <c r="BN24" s="1">
        <v>9515</v>
      </c>
      <c r="BO24">
        <f t="shared" si="31"/>
        <v>9.5149999999999995E-26</v>
      </c>
      <c r="BP24">
        <f t="shared" si="32"/>
        <v>8.4854340071343622E-9</v>
      </c>
      <c r="BQ24">
        <f t="shared" si="33"/>
        <v>4.9215517241379299E-12</v>
      </c>
      <c r="BR24" s="1">
        <v>452.3</v>
      </c>
      <c r="BS24">
        <v>10.210000000000001</v>
      </c>
      <c r="BT24">
        <v>0.05</v>
      </c>
      <c r="BU24" s="1">
        <v>10130</v>
      </c>
      <c r="BV24">
        <f t="shared" si="34"/>
        <v>1.0129999999999999E-25</v>
      </c>
      <c r="BW24">
        <f t="shared" si="35"/>
        <v>4.7484374999999994E-9</v>
      </c>
      <c r="BX24">
        <f t="shared" si="36"/>
        <v>3.7987499999999997E-12</v>
      </c>
      <c r="BY24" s="1">
        <v>465.4</v>
      </c>
      <c r="BZ24">
        <v>9.5</v>
      </c>
      <c r="CA24">
        <v>0.05</v>
      </c>
      <c r="CB24" s="1">
        <v>12850</v>
      </c>
      <c r="CC24">
        <f t="shared" si="37"/>
        <v>1.285E-25</v>
      </c>
      <c r="CD24">
        <f t="shared" si="38"/>
        <v>6.6927083333333343E-10</v>
      </c>
      <c r="CE24">
        <f t="shared" si="39"/>
        <v>1.6062500000000001E-12</v>
      </c>
      <c r="CF24" s="1">
        <v>519.29999999999995</v>
      </c>
      <c r="CG24">
        <v>6.86</v>
      </c>
      <c r="CH24">
        <v>0.04</v>
      </c>
    </row>
    <row r="25" spans="1:86">
      <c r="B25">
        <v>18</v>
      </c>
      <c r="C25" t="s">
        <v>56</v>
      </c>
      <c r="D25">
        <v>112.940155</v>
      </c>
      <c r="E25">
        <v>-46.988261999999999</v>
      </c>
      <c r="F25" t="s">
        <v>57</v>
      </c>
      <c r="G25">
        <v>18.95</v>
      </c>
      <c r="H25">
        <v>0.05</v>
      </c>
      <c r="I25">
        <f t="shared" si="0"/>
        <v>105.23360300734453</v>
      </c>
      <c r="J25">
        <f t="shared" si="1"/>
        <v>1.0523360300734452E-27</v>
      </c>
      <c r="K25">
        <f t="shared" si="2"/>
        <v>1.630685997014636E-8</v>
      </c>
      <c r="L25">
        <f t="shared" si="3"/>
        <v>7.1750183868643981E-13</v>
      </c>
      <c r="M25">
        <v>17.28</v>
      </c>
      <c r="N25">
        <v>0.02</v>
      </c>
      <c r="O25">
        <f t="shared" si="4"/>
        <v>440.52873612921616</v>
      </c>
      <c r="P25">
        <f t="shared" si="5"/>
        <v>4.4052873612921615E-27</v>
      </c>
      <c r="Q25">
        <f t="shared" si="6"/>
        <v>4.3688800277277636E-8</v>
      </c>
      <c r="R25">
        <f t="shared" si="7"/>
        <v>2.40288401525027E-12</v>
      </c>
      <c r="S25">
        <v>16.04</v>
      </c>
      <c r="T25">
        <v>0.03</v>
      </c>
      <c r="U25">
        <f t="shared" si="8"/>
        <v>1053.9018316864579</v>
      </c>
      <c r="V25">
        <f t="shared" si="9"/>
        <v>1.0539018316864578E-26</v>
      </c>
      <c r="W25">
        <f t="shared" si="10"/>
        <v>6.2719807479852684E-8</v>
      </c>
      <c r="X25">
        <f t="shared" si="11"/>
        <v>4.4531063310695408E-12</v>
      </c>
      <c r="Y25">
        <v>14.6</v>
      </c>
      <c r="Z25">
        <v>0.02</v>
      </c>
      <c r="AA25">
        <f t="shared" si="12"/>
        <v>3516.5236918615183</v>
      </c>
      <c r="AB25">
        <f t="shared" si="13"/>
        <v>3.5165236918615184E-26</v>
      </c>
      <c r="AC25">
        <f t="shared" si="14"/>
        <v>1.6903654984112414E-7</v>
      </c>
      <c r="AD25">
        <f t="shared" si="15"/>
        <v>1.3353887437448807E-11</v>
      </c>
      <c r="AE25" s="1">
        <v>10460</v>
      </c>
      <c r="AF25">
        <f t="shared" si="16"/>
        <v>1.046E-25</v>
      </c>
      <c r="AG25">
        <f t="shared" si="17"/>
        <v>2.0083200000000001E-7</v>
      </c>
      <c r="AH25">
        <f t="shared" si="18"/>
        <v>2.5104000000000001E-11</v>
      </c>
      <c r="AI25" s="1">
        <v>202.4</v>
      </c>
      <c r="AJ25">
        <v>12.96</v>
      </c>
      <c r="AK25">
        <v>0.02</v>
      </c>
      <c r="AL25" s="1">
        <v>15660</v>
      </c>
      <c r="AM25">
        <f t="shared" si="19"/>
        <v>1.5659999999999999E-25</v>
      </c>
      <c r="AN25">
        <f t="shared" si="20"/>
        <v>1.7256198347107435E-7</v>
      </c>
      <c r="AO25">
        <f t="shared" si="21"/>
        <v>2.8472727272727268E-11</v>
      </c>
      <c r="AP25" s="1">
        <v>317.3</v>
      </c>
      <c r="AQ25">
        <v>12.04</v>
      </c>
      <c r="AR25">
        <v>0.02</v>
      </c>
      <c r="AS25" s="1">
        <v>13750</v>
      </c>
      <c r="AT25">
        <f t="shared" si="22"/>
        <v>1.375E-25</v>
      </c>
      <c r="AU25">
        <f t="shared" si="23"/>
        <v>8.7600076450975827E-8</v>
      </c>
      <c r="AV25">
        <f t="shared" si="24"/>
        <v>1.9009216589861752E-11</v>
      </c>
      <c r="AW25" s="1">
        <v>291.3</v>
      </c>
      <c r="AX25">
        <v>11.71</v>
      </c>
      <c r="AY25">
        <v>0.02</v>
      </c>
      <c r="AZ25" s="1">
        <v>7463</v>
      </c>
      <c r="BA25">
        <f t="shared" si="25"/>
        <v>7.4629999999999998E-26</v>
      </c>
      <c r="BB25">
        <f t="shared" si="26"/>
        <v>1.7275462962962958E-8</v>
      </c>
      <c r="BC25">
        <f t="shared" si="27"/>
        <v>6.2191666666666652E-12</v>
      </c>
      <c r="BD25" s="1">
        <v>359.5</v>
      </c>
      <c r="BE25">
        <v>11.44</v>
      </c>
      <c r="BF25">
        <v>0.05</v>
      </c>
      <c r="BG25" s="1">
        <v>5567</v>
      </c>
      <c r="BH25">
        <f t="shared" si="28"/>
        <v>5.5670000000000001E-26</v>
      </c>
      <c r="BI25">
        <f t="shared" si="29"/>
        <v>8.2474074074074075E-9</v>
      </c>
      <c r="BJ25">
        <f t="shared" si="30"/>
        <v>3.7113333333333333E-12</v>
      </c>
      <c r="BK25" s="1">
        <v>269.10000000000002</v>
      </c>
      <c r="BL25">
        <v>11.27</v>
      </c>
      <c r="BM25">
        <v>0.05</v>
      </c>
      <c r="BN25" s="1">
        <v>4492</v>
      </c>
      <c r="BO25">
        <f t="shared" si="31"/>
        <v>4.4919999999999997E-26</v>
      </c>
      <c r="BP25">
        <f t="shared" si="32"/>
        <v>4.0059453032104629E-9</v>
      </c>
      <c r="BQ25">
        <f t="shared" si="33"/>
        <v>2.3234482758620684E-12</v>
      </c>
      <c r="BR25" s="1">
        <v>216.6</v>
      </c>
      <c r="BS25">
        <v>11.02</v>
      </c>
      <c r="BT25">
        <v>0.05</v>
      </c>
      <c r="BU25" s="1">
        <v>5297</v>
      </c>
      <c r="BV25">
        <f t="shared" si="34"/>
        <v>5.2969999999999997E-26</v>
      </c>
      <c r="BW25">
        <f t="shared" si="35"/>
        <v>2.4829687499999998E-9</v>
      </c>
      <c r="BX25">
        <f t="shared" si="36"/>
        <v>1.9863749999999998E-12</v>
      </c>
      <c r="BY25" s="1">
        <v>246.2</v>
      </c>
      <c r="BZ25">
        <v>10.210000000000001</v>
      </c>
      <c r="CA25">
        <v>0.05</v>
      </c>
      <c r="CB25" s="1">
        <v>7368</v>
      </c>
      <c r="CC25">
        <f t="shared" si="37"/>
        <v>7.368E-26</v>
      </c>
      <c r="CD25">
        <f t="shared" si="38"/>
        <v>3.837500000000001E-10</v>
      </c>
      <c r="CE25">
        <f t="shared" si="39"/>
        <v>9.2100000000000022E-13</v>
      </c>
      <c r="CF25" s="1">
        <v>305.60000000000002</v>
      </c>
      <c r="CG25">
        <v>7.47</v>
      </c>
      <c r="CH25">
        <v>0.05</v>
      </c>
    </row>
    <row r="26" spans="1:86">
      <c r="B26">
        <v>19</v>
      </c>
      <c r="C26" t="s">
        <v>84</v>
      </c>
      <c r="D26">
        <v>113.18131700000001</v>
      </c>
      <c r="E26">
        <v>-46.828254999999999</v>
      </c>
      <c r="F26" t="s">
        <v>85</v>
      </c>
      <c r="G26">
        <v>-9</v>
      </c>
      <c r="H26">
        <v>-9</v>
      </c>
      <c r="I26">
        <f t="shared" si="0"/>
        <v>15927750354523.723</v>
      </c>
      <c r="J26">
        <f t="shared" si="1"/>
        <v>1.5927750354523723E-16</v>
      </c>
      <c r="K26">
        <f t="shared" si="2"/>
        <v>2468.1431334489239</v>
      </c>
      <c r="L26">
        <f t="shared" si="3"/>
        <v>0.10859829787175265</v>
      </c>
      <c r="M26">
        <v>-9</v>
      </c>
      <c r="N26">
        <v>-9</v>
      </c>
      <c r="O26">
        <f t="shared" si="4"/>
        <v>14321029624886.861</v>
      </c>
      <c r="P26">
        <f t="shared" si="5"/>
        <v>1.4321029624886861E-16</v>
      </c>
      <c r="Q26">
        <f t="shared" si="6"/>
        <v>1420.2674008152258</v>
      </c>
      <c r="R26">
        <f t="shared" si="7"/>
        <v>7.8114707044837417E-2</v>
      </c>
      <c r="S26">
        <v>-9</v>
      </c>
      <c r="T26">
        <v>-9</v>
      </c>
      <c r="U26">
        <f t="shared" si="8"/>
        <v>10934530978573.533</v>
      </c>
      <c r="V26">
        <f t="shared" si="9"/>
        <v>1.0934530978573533E-16</v>
      </c>
      <c r="W26">
        <f t="shared" si="10"/>
        <v>650.73582494982338</v>
      </c>
      <c r="X26">
        <f t="shared" si="11"/>
        <v>4.6202243571437464E-2</v>
      </c>
      <c r="Y26">
        <v>-9</v>
      </c>
      <c r="Z26">
        <v>-9</v>
      </c>
      <c r="AA26">
        <f t="shared" si="12"/>
        <v>9685310488093.7129</v>
      </c>
      <c r="AB26">
        <f t="shared" si="13"/>
        <v>9.6853104880937119E-17</v>
      </c>
      <c r="AC26">
        <f t="shared" si="14"/>
        <v>465.56531748567755</v>
      </c>
      <c r="AD26">
        <f t="shared" si="15"/>
        <v>3.6779660081368522E-2</v>
      </c>
      <c r="AE26" s="1">
        <v>3778</v>
      </c>
      <c r="AF26">
        <f t="shared" si="16"/>
        <v>3.7779999999999999E-26</v>
      </c>
      <c r="AG26">
        <f t="shared" si="17"/>
        <v>7.2537600000000002E-8</v>
      </c>
      <c r="AH26">
        <f t="shared" si="18"/>
        <v>9.0672E-12</v>
      </c>
      <c r="AI26" s="1">
        <v>236.8</v>
      </c>
      <c r="AJ26">
        <v>14.06</v>
      </c>
      <c r="AK26">
        <v>7.0000000000000007E-2</v>
      </c>
      <c r="AL26" s="1">
        <v>4591</v>
      </c>
      <c r="AM26">
        <f t="shared" si="19"/>
        <v>4.5909999999999995E-26</v>
      </c>
      <c r="AN26">
        <f t="shared" si="20"/>
        <v>5.0589531680440768E-8</v>
      </c>
      <c r="AO26">
        <f t="shared" si="21"/>
        <v>8.3472727272727262E-12</v>
      </c>
      <c r="AP26" s="1">
        <v>241.1</v>
      </c>
      <c r="AQ26">
        <v>13.37</v>
      </c>
      <c r="AR26">
        <v>0.06</v>
      </c>
      <c r="AS26" s="1">
        <v>3557</v>
      </c>
      <c r="AT26">
        <f t="shared" si="22"/>
        <v>3.557E-26</v>
      </c>
      <c r="AU26">
        <f t="shared" si="23"/>
        <v>2.2661343413536073E-8</v>
      </c>
      <c r="AV26">
        <f t="shared" si="24"/>
        <v>4.9175115207373281E-12</v>
      </c>
      <c r="AW26" s="1">
        <v>229.5</v>
      </c>
      <c r="AX26">
        <v>13.18</v>
      </c>
      <c r="AY26">
        <v>7.0000000000000007E-2</v>
      </c>
      <c r="AZ26" s="1">
        <v>1918</v>
      </c>
      <c r="BA26">
        <f t="shared" si="25"/>
        <v>1.918E-26</v>
      </c>
      <c r="BB26">
        <f t="shared" si="26"/>
        <v>4.4398148148148139E-9</v>
      </c>
      <c r="BC26">
        <f t="shared" si="27"/>
        <v>1.5983333333333332E-12</v>
      </c>
      <c r="BD26" s="1">
        <v>152.5</v>
      </c>
      <c r="BE26">
        <v>12.91</v>
      </c>
      <c r="BF26">
        <v>0.09</v>
      </c>
      <c r="BG26" s="1">
        <v>1394</v>
      </c>
      <c r="BH26">
        <f t="shared" si="28"/>
        <v>1.3939999999999999E-26</v>
      </c>
      <c r="BI26">
        <f t="shared" si="29"/>
        <v>2.065185185185185E-9</v>
      </c>
      <c r="BJ26">
        <f t="shared" si="30"/>
        <v>9.2933333333333328E-13</v>
      </c>
      <c r="BK26" s="1">
        <v>107.9</v>
      </c>
      <c r="BL26">
        <v>12.78</v>
      </c>
      <c r="BM26">
        <v>0.08</v>
      </c>
      <c r="BN26" s="1">
        <v>1232</v>
      </c>
      <c r="BO26">
        <f t="shared" si="31"/>
        <v>1.2319999999999999E-26</v>
      </c>
      <c r="BP26">
        <f t="shared" si="32"/>
        <v>1.0986920332936978E-9</v>
      </c>
      <c r="BQ26">
        <f t="shared" si="33"/>
        <v>6.3724137931034467E-13</v>
      </c>
      <c r="BR26" s="1">
        <v>202.5</v>
      </c>
      <c r="BS26">
        <v>12.42</v>
      </c>
      <c r="BT26">
        <v>0.18</v>
      </c>
      <c r="BU26" s="1">
        <v>1036</v>
      </c>
      <c r="BV26">
        <f t="shared" si="34"/>
        <v>1.036E-26</v>
      </c>
      <c r="BW26">
        <f t="shared" si="35"/>
        <v>4.8562499999999996E-10</v>
      </c>
      <c r="BX26">
        <f t="shared" si="36"/>
        <v>3.8850000000000001E-13</v>
      </c>
      <c r="BY26" s="1">
        <v>96.52</v>
      </c>
      <c r="BZ26">
        <v>11.98</v>
      </c>
      <c r="CA26">
        <v>0.1</v>
      </c>
      <c r="CB26" s="1">
        <v>324</v>
      </c>
      <c r="CC26">
        <f t="shared" si="37"/>
        <v>3.2399999999999999E-27</v>
      </c>
      <c r="CD26">
        <f t="shared" si="38"/>
        <v>1.6875000000000003E-11</v>
      </c>
      <c r="CE26">
        <f t="shared" si="39"/>
        <v>4.0500000000000004E-14</v>
      </c>
      <c r="CF26" s="1">
        <v>-9</v>
      </c>
      <c r="CG26">
        <v>10.86</v>
      </c>
      <c r="CH26">
        <v>-9</v>
      </c>
    </row>
    <row r="27" spans="1:86">
      <c r="A27" t="s">
        <v>142</v>
      </c>
      <c r="B27">
        <v>20</v>
      </c>
      <c r="C27" t="s">
        <v>86</v>
      </c>
      <c r="D27">
        <v>113.36194399999999</v>
      </c>
      <c r="E27">
        <v>-46.811821000000002</v>
      </c>
      <c r="F27" t="s">
        <v>87</v>
      </c>
      <c r="G27">
        <v>15.24</v>
      </c>
      <c r="H27">
        <v>0.05</v>
      </c>
      <c r="I27">
        <f t="shared" si="0"/>
        <v>3207.4097134658605</v>
      </c>
      <c r="J27">
        <f t="shared" si="1"/>
        <v>3.2074097134658606E-26</v>
      </c>
      <c r="K27">
        <f t="shared" si="2"/>
        <v>4.9701596799574289E-7</v>
      </c>
      <c r="L27">
        <f t="shared" si="3"/>
        <v>2.1868702591812688E-11</v>
      </c>
      <c r="M27">
        <v>14.11</v>
      </c>
      <c r="N27">
        <v>0.03</v>
      </c>
      <c r="O27">
        <f t="shared" si="4"/>
        <v>8165.3394343846167</v>
      </c>
      <c r="P27">
        <f t="shared" si="5"/>
        <v>8.1653394343846165E-26</v>
      </c>
      <c r="Q27">
        <f t="shared" si="6"/>
        <v>8.0978572902987926E-7</v>
      </c>
      <c r="R27">
        <f t="shared" si="7"/>
        <v>4.4538215096643362E-11</v>
      </c>
      <c r="S27">
        <v>13.35</v>
      </c>
      <c r="T27">
        <v>0.03</v>
      </c>
      <c r="U27">
        <f t="shared" si="8"/>
        <v>12554.521342419035</v>
      </c>
      <c r="V27">
        <f t="shared" si="9"/>
        <v>1.2554521342419034E-25</v>
      </c>
      <c r="W27">
        <f t="shared" si="10"/>
        <v>7.4714469405390013E-7</v>
      </c>
      <c r="X27">
        <f t="shared" si="11"/>
        <v>5.3047273277826913E-11</v>
      </c>
      <c r="Y27">
        <v>12.64</v>
      </c>
      <c r="Z27">
        <v>0.03</v>
      </c>
      <c r="AA27">
        <f t="shared" si="12"/>
        <v>21385.211398468477</v>
      </c>
      <c r="AB27">
        <f t="shared" si="13"/>
        <v>2.1385211398468477E-25</v>
      </c>
      <c r="AC27">
        <f t="shared" si="14"/>
        <v>1.0279704245378215E-6</v>
      </c>
      <c r="AD27">
        <f t="shared" si="15"/>
        <v>8.1209663538487886E-11</v>
      </c>
      <c r="AE27" s="1">
        <v>40370</v>
      </c>
      <c r="AF27">
        <f t="shared" si="16"/>
        <v>4.0369999999999996E-25</v>
      </c>
      <c r="AG27">
        <f t="shared" si="17"/>
        <v>7.751039999999999E-7</v>
      </c>
      <c r="AH27">
        <f t="shared" si="18"/>
        <v>9.6887999999999984E-11</v>
      </c>
      <c r="AI27" s="1">
        <v>743.7</v>
      </c>
      <c r="AJ27">
        <v>11.49</v>
      </c>
      <c r="AK27">
        <v>0.02</v>
      </c>
      <c r="AL27" s="1">
        <v>51840</v>
      </c>
      <c r="AM27">
        <f t="shared" si="19"/>
        <v>5.184E-25</v>
      </c>
      <c r="AN27">
        <f t="shared" si="20"/>
        <v>5.7123966942148755E-7</v>
      </c>
      <c r="AO27">
        <f t="shared" si="21"/>
        <v>9.4254545454545444E-11</v>
      </c>
      <c r="AP27" s="1">
        <v>1003</v>
      </c>
      <c r="AQ27">
        <v>10.74</v>
      </c>
      <c r="AR27">
        <v>0.02</v>
      </c>
      <c r="AS27" s="1">
        <v>48210</v>
      </c>
      <c r="AT27">
        <f t="shared" si="22"/>
        <v>4.8210000000000001E-25</v>
      </c>
      <c r="AU27">
        <f t="shared" si="23"/>
        <v>3.0714179532374873E-7</v>
      </c>
      <c r="AV27">
        <f t="shared" si="24"/>
        <v>6.664976958525347E-11</v>
      </c>
      <c r="AW27" s="1">
        <v>1021</v>
      </c>
      <c r="AX27">
        <v>10.35</v>
      </c>
      <c r="AY27">
        <v>0.02</v>
      </c>
      <c r="AZ27" s="1">
        <v>30440</v>
      </c>
      <c r="BA27">
        <f t="shared" si="25"/>
        <v>3.0439999999999996E-25</v>
      </c>
      <c r="BB27">
        <f t="shared" si="26"/>
        <v>7.046296296296294E-8</v>
      </c>
      <c r="BC27">
        <f t="shared" si="27"/>
        <v>2.536666666666666E-11</v>
      </c>
      <c r="BD27" s="1">
        <v>2044</v>
      </c>
      <c r="BE27">
        <v>9.91</v>
      </c>
      <c r="BF27">
        <v>7.0000000000000007E-2</v>
      </c>
      <c r="BG27" s="1">
        <v>23730</v>
      </c>
      <c r="BH27">
        <f t="shared" si="28"/>
        <v>2.3729999999999997E-25</v>
      </c>
      <c r="BI27">
        <f t="shared" si="29"/>
        <v>3.5155555555555551E-8</v>
      </c>
      <c r="BJ27">
        <f t="shared" si="30"/>
        <v>1.5819999999999997E-11</v>
      </c>
      <c r="BK27" s="1">
        <v>1593</v>
      </c>
      <c r="BL27">
        <v>9.6999999999999993</v>
      </c>
      <c r="BM27">
        <v>7.0000000000000007E-2</v>
      </c>
      <c r="BN27" s="1">
        <v>19440</v>
      </c>
      <c r="BO27">
        <f t="shared" si="31"/>
        <v>1.9439999999999998E-25</v>
      </c>
      <c r="BP27">
        <f t="shared" si="32"/>
        <v>1.7336504161712244E-8</v>
      </c>
      <c r="BQ27">
        <f t="shared" si="33"/>
        <v>1.0055172413793101E-11</v>
      </c>
      <c r="BR27" s="1">
        <v>1298</v>
      </c>
      <c r="BS27">
        <v>9.43</v>
      </c>
      <c r="BT27">
        <v>7.0000000000000007E-2</v>
      </c>
      <c r="BU27" s="1">
        <v>24180</v>
      </c>
      <c r="BV27">
        <f t="shared" si="34"/>
        <v>2.418E-25</v>
      </c>
      <c r="BW27">
        <f t="shared" si="35"/>
        <v>1.1334375E-8</v>
      </c>
      <c r="BX27">
        <f t="shared" si="36"/>
        <v>9.0675000000000003E-12</v>
      </c>
      <c r="BY27" s="1">
        <v>1562</v>
      </c>
      <c r="BZ27">
        <v>8.56</v>
      </c>
      <c r="CA27">
        <v>7.0000000000000007E-2</v>
      </c>
      <c r="CB27" s="1">
        <v>62910</v>
      </c>
      <c r="CC27">
        <f t="shared" si="37"/>
        <v>6.2909999999999996E-25</v>
      </c>
      <c r="CD27">
        <f t="shared" si="38"/>
        <v>3.2765625000000005E-9</v>
      </c>
      <c r="CE27">
        <f t="shared" si="39"/>
        <v>7.8637500000000007E-12</v>
      </c>
      <c r="CF27" s="1">
        <v>2517</v>
      </c>
      <c r="CG27">
        <v>5.14</v>
      </c>
      <c r="CH27">
        <v>0.04</v>
      </c>
    </row>
    <row r="28" spans="1:86">
      <c r="B28">
        <v>21</v>
      </c>
      <c r="C28" t="s">
        <v>88</v>
      </c>
      <c r="D28">
        <v>113.40426600000001</v>
      </c>
      <c r="E28">
        <v>-46.915443000000003</v>
      </c>
      <c r="F28" t="s">
        <v>89</v>
      </c>
      <c r="G28">
        <v>-9</v>
      </c>
      <c r="H28">
        <v>-9</v>
      </c>
      <c r="I28">
        <f t="shared" si="0"/>
        <v>15927750354523.723</v>
      </c>
      <c r="J28">
        <f t="shared" si="1"/>
        <v>1.5927750354523723E-16</v>
      </c>
      <c r="K28">
        <f t="shared" si="2"/>
        <v>2468.1431334489239</v>
      </c>
      <c r="L28">
        <f t="shared" si="3"/>
        <v>0.10859829787175265</v>
      </c>
      <c r="M28">
        <v>-9</v>
      </c>
      <c r="N28">
        <v>-9</v>
      </c>
      <c r="O28">
        <f t="shared" si="4"/>
        <v>14321029624886.861</v>
      </c>
      <c r="P28">
        <f t="shared" si="5"/>
        <v>1.4321029624886861E-16</v>
      </c>
      <c r="Q28">
        <f t="shared" si="6"/>
        <v>1420.2674008152258</v>
      </c>
      <c r="R28">
        <f t="shared" si="7"/>
        <v>7.8114707044837417E-2</v>
      </c>
      <c r="S28">
        <v>-9</v>
      </c>
      <c r="T28">
        <v>-9</v>
      </c>
      <c r="U28">
        <f t="shared" si="8"/>
        <v>10934530978573.533</v>
      </c>
      <c r="V28">
        <f t="shared" si="9"/>
        <v>1.0934530978573533E-16</v>
      </c>
      <c r="W28">
        <f t="shared" si="10"/>
        <v>650.73582494982338</v>
      </c>
      <c r="X28">
        <f t="shared" si="11"/>
        <v>4.6202243571437464E-2</v>
      </c>
      <c r="Y28">
        <v>-9</v>
      </c>
      <c r="Z28">
        <v>-9</v>
      </c>
      <c r="AA28">
        <f t="shared" si="12"/>
        <v>9685310488093.7129</v>
      </c>
      <c r="AB28">
        <f t="shared" si="13"/>
        <v>9.6853104880937119E-17</v>
      </c>
      <c r="AC28">
        <f t="shared" si="14"/>
        <v>465.56531748567755</v>
      </c>
      <c r="AD28">
        <f t="shared" si="15"/>
        <v>3.6779660081368522E-2</v>
      </c>
      <c r="AE28" s="1">
        <v>876.8</v>
      </c>
      <c r="AF28">
        <f t="shared" si="16"/>
        <v>8.7679999999999989E-27</v>
      </c>
      <c r="AG28">
        <f t="shared" si="17"/>
        <v>1.683456E-8</v>
      </c>
      <c r="AH28">
        <f t="shared" si="18"/>
        <v>2.1043200000000001E-12</v>
      </c>
      <c r="AI28" s="1">
        <v>69.52</v>
      </c>
      <c r="AJ28">
        <v>15.65</v>
      </c>
      <c r="AK28">
        <v>0.09</v>
      </c>
      <c r="AL28" s="1">
        <v>888.6</v>
      </c>
      <c r="AM28">
        <f t="shared" si="19"/>
        <v>8.8859999999999994E-27</v>
      </c>
      <c r="AN28">
        <f t="shared" si="20"/>
        <v>9.7917355371900827E-9</v>
      </c>
      <c r="AO28">
        <f t="shared" si="21"/>
        <v>1.6156363636363637E-12</v>
      </c>
      <c r="AP28" s="1">
        <v>91</v>
      </c>
      <c r="AQ28">
        <v>15.15</v>
      </c>
      <c r="AR28">
        <v>0.11</v>
      </c>
      <c r="AS28" s="1">
        <v>748.7</v>
      </c>
      <c r="AT28">
        <f t="shared" si="22"/>
        <v>7.4870000000000004E-27</v>
      </c>
      <c r="AU28">
        <f t="shared" si="23"/>
        <v>4.7699037991887714E-9</v>
      </c>
      <c r="AV28">
        <f t="shared" si="24"/>
        <v>1.0350691244239633E-12</v>
      </c>
      <c r="AW28" s="1">
        <v>87.09</v>
      </c>
      <c r="AX28">
        <v>14.87</v>
      </c>
      <c r="AY28">
        <v>0.13</v>
      </c>
      <c r="AZ28" s="1">
        <v>677.7</v>
      </c>
      <c r="BA28">
        <f t="shared" si="25"/>
        <v>6.7770000000000007E-27</v>
      </c>
      <c r="BB28">
        <f t="shared" si="26"/>
        <v>1.5687499999999998E-9</v>
      </c>
      <c r="BC28">
        <f t="shared" si="27"/>
        <v>5.6474999999999999E-13</v>
      </c>
      <c r="BD28" s="1">
        <v>51.61</v>
      </c>
      <c r="BE28">
        <v>14.04</v>
      </c>
      <c r="BF28">
        <v>0.08</v>
      </c>
      <c r="BG28" s="1">
        <v>575.20000000000005</v>
      </c>
      <c r="BH28">
        <f t="shared" si="28"/>
        <v>5.752E-27</v>
      </c>
      <c r="BI28">
        <f t="shared" si="29"/>
        <v>8.5214814814814809E-10</v>
      </c>
      <c r="BJ28">
        <f t="shared" si="30"/>
        <v>3.8346666666666664E-13</v>
      </c>
      <c r="BK28" s="1">
        <v>44.64</v>
      </c>
      <c r="BL28">
        <v>13.74</v>
      </c>
      <c r="BM28">
        <v>0.08</v>
      </c>
      <c r="BN28" s="1">
        <v>504.3</v>
      </c>
      <c r="BO28">
        <f t="shared" si="31"/>
        <v>5.0430000000000002E-27</v>
      </c>
      <c r="BP28">
        <f t="shared" si="32"/>
        <v>4.4973246135552915E-10</v>
      </c>
      <c r="BQ28">
        <f t="shared" si="33"/>
        <v>2.6084482758620693E-13</v>
      </c>
      <c r="BR28" s="1">
        <v>40.06</v>
      </c>
      <c r="BS28">
        <v>13.39</v>
      </c>
      <c r="BT28">
        <v>0.09</v>
      </c>
      <c r="BU28" s="1">
        <v>490.1</v>
      </c>
      <c r="BV28">
        <f t="shared" si="34"/>
        <v>4.9009999999999996E-27</v>
      </c>
      <c r="BW28">
        <f t="shared" si="35"/>
        <v>2.2973437499999999E-10</v>
      </c>
      <c r="BX28">
        <f t="shared" si="36"/>
        <v>1.8378750000000001E-13</v>
      </c>
      <c r="BY28" s="1">
        <v>37.76</v>
      </c>
      <c r="BZ28">
        <v>12.79</v>
      </c>
      <c r="CA28">
        <v>0.08</v>
      </c>
      <c r="CB28" s="1">
        <v>395</v>
      </c>
      <c r="CC28">
        <f t="shared" si="37"/>
        <v>3.9499999999999996E-27</v>
      </c>
      <c r="CD28">
        <f t="shared" si="38"/>
        <v>2.0572916666666667E-11</v>
      </c>
      <c r="CE28">
        <f t="shared" si="39"/>
        <v>4.9374999999999998E-14</v>
      </c>
      <c r="CF28" s="1">
        <v>34.25</v>
      </c>
      <c r="CG28">
        <v>10.64</v>
      </c>
      <c r="CH28">
        <v>0.09</v>
      </c>
    </row>
    <row r="29" spans="1:86">
      <c r="B29">
        <v>22</v>
      </c>
      <c r="C29" t="s">
        <v>90</v>
      </c>
      <c r="D29">
        <v>113.40708100000001</v>
      </c>
      <c r="E29">
        <v>-46.712803000000001</v>
      </c>
      <c r="F29" t="s">
        <v>91</v>
      </c>
      <c r="G29">
        <v>18.82</v>
      </c>
      <c r="H29">
        <v>0.02</v>
      </c>
      <c r="I29">
        <f t="shared" si="0"/>
        <v>118.61904961406239</v>
      </c>
      <c r="J29">
        <f t="shared" si="1"/>
        <v>1.1861904961406239E-27</v>
      </c>
      <c r="K29">
        <f t="shared" si="2"/>
        <v>1.8381051076559256E-8</v>
      </c>
      <c r="L29">
        <f t="shared" si="3"/>
        <v>8.0876624736860726E-13</v>
      </c>
      <c r="M29">
        <v>17.57</v>
      </c>
      <c r="N29">
        <v>0.01</v>
      </c>
      <c r="O29">
        <f t="shared" si="4"/>
        <v>337.26730562743222</v>
      </c>
      <c r="P29">
        <f t="shared" si="5"/>
        <v>3.3726730562743218E-27</v>
      </c>
      <c r="Q29">
        <f t="shared" si="6"/>
        <v>3.3447997252307324E-8</v>
      </c>
      <c r="R29">
        <f t="shared" si="7"/>
        <v>1.8396398488769027E-12</v>
      </c>
      <c r="S29">
        <v>16.559999999999999</v>
      </c>
      <c r="T29">
        <v>0.01</v>
      </c>
      <c r="U29">
        <f t="shared" si="8"/>
        <v>652.83008364524858</v>
      </c>
      <c r="V29">
        <f t="shared" si="9"/>
        <v>6.5283008364524855E-27</v>
      </c>
      <c r="W29">
        <f t="shared" si="10"/>
        <v>3.8851224973928694E-8</v>
      </c>
      <c r="X29">
        <f t="shared" si="11"/>
        <v>2.7584369731489374E-12</v>
      </c>
      <c r="Y29">
        <v>16.23</v>
      </c>
      <c r="Z29">
        <v>0.01</v>
      </c>
      <c r="AA29">
        <f t="shared" si="12"/>
        <v>783.63449981859787</v>
      </c>
      <c r="AB29">
        <f t="shared" si="13"/>
        <v>7.8363449981859777E-27</v>
      </c>
      <c r="AC29">
        <f t="shared" si="14"/>
        <v>3.7668698917734233E-8</v>
      </c>
      <c r="AD29">
        <f t="shared" si="15"/>
        <v>2.9758272145010043E-12</v>
      </c>
      <c r="AE29" s="1">
        <v>1072</v>
      </c>
      <c r="AF29">
        <f t="shared" si="16"/>
        <v>1.0719999999999999E-26</v>
      </c>
      <c r="AG29">
        <f t="shared" si="17"/>
        <v>2.05824E-8</v>
      </c>
      <c r="AH29">
        <f t="shared" si="18"/>
        <v>2.5728000000000001E-12</v>
      </c>
      <c r="AI29" s="1">
        <v>67.17</v>
      </c>
      <c r="AJ29">
        <v>15.43</v>
      </c>
      <c r="AK29">
        <v>7.0000000000000007E-2</v>
      </c>
      <c r="AL29" s="1">
        <v>1171</v>
      </c>
      <c r="AM29">
        <f t="shared" si="19"/>
        <v>1.1709999999999999E-26</v>
      </c>
      <c r="AN29">
        <f t="shared" si="20"/>
        <v>1.2903581267217629E-8</v>
      </c>
      <c r="AO29">
        <f t="shared" si="21"/>
        <v>2.1290909090909087E-12</v>
      </c>
      <c r="AP29" s="1">
        <v>107</v>
      </c>
      <c r="AQ29">
        <v>14.85</v>
      </c>
      <c r="AR29">
        <v>0.1</v>
      </c>
      <c r="AS29" s="1">
        <v>944.3</v>
      </c>
      <c r="AT29">
        <f t="shared" si="22"/>
        <v>9.4429999999999985E-27</v>
      </c>
      <c r="AU29">
        <f t="shared" si="23"/>
        <v>6.0160547049204698E-9</v>
      </c>
      <c r="AV29">
        <f t="shared" si="24"/>
        <v>1.3054838709677419E-12</v>
      </c>
      <c r="AW29" s="1">
        <v>97.59</v>
      </c>
      <c r="AX29">
        <v>14.62</v>
      </c>
      <c r="AY29">
        <v>0.11</v>
      </c>
      <c r="AZ29" s="1">
        <v>592.1</v>
      </c>
      <c r="BA29">
        <f t="shared" si="25"/>
        <v>5.9210000000000002E-27</v>
      </c>
      <c r="BB29">
        <f t="shared" si="26"/>
        <v>1.3706018518518518E-9</v>
      </c>
      <c r="BC29">
        <f t="shared" si="27"/>
        <v>4.9341666666666669E-13</v>
      </c>
      <c r="BD29" s="1">
        <v>45.85</v>
      </c>
      <c r="BE29">
        <v>14.19</v>
      </c>
      <c r="BF29">
        <v>0.08</v>
      </c>
      <c r="BG29" s="1">
        <v>398.4</v>
      </c>
      <c r="BH29">
        <f t="shared" si="28"/>
        <v>3.9839999999999999E-27</v>
      </c>
      <c r="BI29">
        <f t="shared" si="29"/>
        <v>5.9022222222222218E-10</v>
      </c>
      <c r="BJ29">
        <f t="shared" si="30"/>
        <v>2.656E-13</v>
      </c>
      <c r="BK29" s="1">
        <v>32.799999999999997</v>
      </c>
      <c r="BL29">
        <v>14.14</v>
      </c>
      <c r="BM29">
        <v>0.09</v>
      </c>
      <c r="BN29" s="1">
        <v>363.3</v>
      </c>
      <c r="BO29">
        <f t="shared" si="31"/>
        <v>3.6329999999999996E-27</v>
      </c>
      <c r="BP29">
        <f t="shared" si="32"/>
        <v>3.2398929845422109E-10</v>
      </c>
      <c r="BQ29">
        <f t="shared" si="33"/>
        <v>1.8791379310344824E-13</v>
      </c>
      <c r="BR29" s="1">
        <v>31.34</v>
      </c>
      <c r="BS29">
        <v>13.75</v>
      </c>
      <c r="BT29">
        <v>0.09</v>
      </c>
      <c r="BU29" s="1">
        <v>269.89999999999998</v>
      </c>
      <c r="BV29">
        <f t="shared" si="34"/>
        <v>2.6989999999999996E-27</v>
      </c>
      <c r="BW29">
        <f t="shared" si="35"/>
        <v>1.2651562499999997E-10</v>
      </c>
      <c r="BX29">
        <f t="shared" si="36"/>
        <v>1.0121249999999998E-13</v>
      </c>
      <c r="BY29" s="1">
        <v>26.09</v>
      </c>
      <c r="BZ29">
        <v>13.44</v>
      </c>
      <c r="CA29">
        <v>0.11</v>
      </c>
      <c r="CB29" s="1">
        <v>718.8</v>
      </c>
      <c r="CC29">
        <f t="shared" si="37"/>
        <v>7.1879999999999997E-27</v>
      </c>
      <c r="CD29">
        <f t="shared" si="38"/>
        <v>3.7437500000000006E-11</v>
      </c>
      <c r="CE29">
        <f t="shared" si="39"/>
        <v>8.9850000000000003E-14</v>
      </c>
      <c r="CF29" s="1">
        <v>77.42</v>
      </c>
      <c r="CG29">
        <v>9.99</v>
      </c>
      <c r="CH29">
        <v>0.12</v>
      </c>
    </row>
    <row r="30" spans="1:86">
      <c r="B30">
        <v>23</v>
      </c>
      <c r="C30" t="s">
        <v>92</v>
      </c>
      <c r="D30">
        <v>113.528916</v>
      </c>
      <c r="E30">
        <v>-46.968184999999998</v>
      </c>
      <c r="F30" t="s">
        <v>93</v>
      </c>
      <c r="G30">
        <v>-9</v>
      </c>
      <c r="H30">
        <v>-9</v>
      </c>
      <c r="I30">
        <f t="shared" si="0"/>
        <v>15927750354523.723</v>
      </c>
      <c r="J30">
        <f t="shared" si="1"/>
        <v>1.5927750354523723E-16</v>
      </c>
      <c r="K30">
        <f t="shared" si="2"/>
        <v>2468.1431334489239</v>
      </c>
      <c r="L30">
        <f t="shared" si="3"/>
        <v>0.10859829787175265</v>
      </c>
      <c r="M30">
        <v>-9</v>
      </c>
      <c r="N30">
        <v>-9</v>
      </c>
      <c r="O30">
        <f t="shared" si="4"/>
        <v>14321029624886.861</v>
      </c>
      <c r="P30">
        <f t="shared" si="5"/>
        <v>1.4321029624886861E-16</v>
      </c>
      <c r="Q30">
        <f t="shared" si="6"/>
        <v>1420.2674008152258</v>
      </c>
      <c r="R30">
        <f t="shared" si="7"/>
        <v>7.8114707044837417E-2</v>
      </c>
      <c r="S30">
        <v>-9</v>
      </c>
      <c r="T30">
        <v>-9</v>
      </c>
      <c r="U30">
        <f t="shared" si="8"/>
        <v>10934530978573.533</v>
      </c>
      <c r="V30">
        <f t="shared" si="9"/>
        <v>1.0934530978573533E-16</v>
      </c>
      <c r="W30">
        <f t="shared" si="10"/>
        <v>650.73582494982338</v>
      </c>
      <c r="X30">
        <f t="shared" si="11"/>
        <v>4.6202243571437464E-2</v>
      </c>
      <c r="Y30">
        <v>-9</v>
      </c>
      <c r="Z30">
        <v>-9</v>
      </c>
      <c r="AA30">
        <f t="shared" si="12"/>
        <v>9685310488093.7129</v>
      </c>
      <c r="AB30">
        <f t="shared" si="13"/>
        <v>9.6853104880937119E-17</v>
      </c>
      <c r="AC30">
        <f t="shared" si="14"/>
        <v>465.56531748567755</v>
      </c>
      <c r="AD30">
        <f t="shared" si="15"/>
        <v>3.6779660081368522E-2</v>
      </c>
      <c r="AE30" s="1">
        <v>1640</v>
      </c>
      <c r="AF30">
        <f t="shared" si="16"/>
        <v>1.6399999999999999E-26</v>
      </c>
      <c r="AG30">
        <f t="shared" si="17"/>
        <v>3.1488000000000004E-8</v>
      </c>
      <c r="AH30">
        <f t="shared" si="18"/>
        <v>3.9360000000000002E-12</v>
      </c>
      <c r="AI30" s="1">
        <v>74.05</v>
      </c>
      <c r="AJ30">
        <v>14.97</v>
      </c>
      <c r="AK30">
        <v>0.05</v>
      </c>
      <c r="AL30" s="1">
        <v>2068</v>
      </c>
      <c r="AM30">
        <f t="shared" si="19"/>
        <v>2.0679999999999998E-26</v>
      </c>
      <c r="AN30">
        <f t="shared" si="20"/>
        <v>2.2787878787878786E-8</v>
      </c>
      <c r="AO30">
        <f t="shared" si="21"/>
        <v>3.7599999999999993E-12</v>
      </c>
      <c r="AP30" s="1">
        <v>89.54</v>
      </c>
      <c r="AQ30">
        <v>14.24</v>
      </c>
      <c r="AR30">
        <v>0.05</v>
      </c>
      <c r="AS30" s="1">
        <v>2149</v>
      </c>
      <c r="AT30">
        <f t="shared" si="22"/>
        <v>2.1489999999999998E-26</v>
      </c>
      <c r="AU30">
        <f t="shared" si="23"/>
        <v>1.3691095584956146E-8</v>
      </c>
      <c r="AV30">
        <f t="shared" si="24"/>
        <v>2.9709677419354835E-12</v>
      </c>
      <c r="AW30" s="1">
        <v>87.13</v>
      </c>
      <c r="AX30">
        <v>13.73</v>
      </c>
      <c r="AY30">
        <v>0.04</v>
      </c>
      <c r="AZ30" s="1">
        <v>1385</v>
      </c>
      <c r="BA30">
        <f t="shared" si="25"/>
        <v>1.3849999999999998E-26</v>
      </c>
      <c r="BB30">
        <f t="shared" si="26"/>
        <v>3.2060185185185175E-9</v>
      </c>
      <c r="BC30">
        <f t="shared" si="27"/>
        <v>1.1541666666666665E-12</v>
      </c>
      <c r="BD30" s="1">
        <v>99.14</v>
      </c>
      <c r="BE30">
        <v>13.27</v>
      </c>
      <c r="BF30">
        <v>0.08</v>
      </c>
      <c r="BG30" s="1">
        <v>1145</v>
      </c>
      <c r="BH30">
        <f t="shared" si="28"/>
        <v>1.1449999999999999E-26</v>
      </c>
      <c r="BI30">
        <f t="shared" si="29"/>
        <v>1.6962962962962962E-9</v>
      </c>
      <c r="BJ30">
        <f t="shared" si="30"/>
        <v>7.6333333333333328E-13</v>
      </c>
      <c r="BK30" s="1">
        <v>82.97</v>
      </c>
      <c r="BL30">
        <v>12.99</v>
      </c>
      <c r="BM30">
        <v>0.08</v>
      </c>
      <c r="BN30" s="1">
        <v>979.9</v>
      </c>
      <c r="BO30">
        <f t="shared" si="31"/>
        <v>9.7989999999999996E-27</v>
      </c>
      <c r="BP30">
        <f t="shared" si="32"/>
        <v>8.738703923900118E-10</v>
      </c>
      <c r="BQ30">
        <f t="shared" si="33"/>
        <v>5.0684482758620689E-13</v>
      </c>
      <c r="BR30" s="1">
        <v>72.290000000000006</v>
      </c>
      <c r="BS30">
        <v>12.67</v>
      </c>
      <c r="BT30">
        <v>0.08</v>
      </c>
      <c r="BU30" s="1">
        <v>1138</v>
      </c>
      <c r="BV30">
        <f t="shared" si="34"/>
        <v>1.1379999999999999E-26</v>
      </c>
      <c r="BW30">
        <f t="shared" si="35"/>
        <v>5.334375E-10</v>
      </c>
      <c r="BX30">
        <f t="shared" si="36"/>
        <v>4.2675000000000002E-13</v>
      </c>
      <c r="BY30" s="1">
        <v>81.33</v>
      </c>
      <c r="BZ30">
        <v>11.88</v>
      </c>
      <c r="CA30">
        <v>0.08</v>
      </c>
      <c r="CB30" s="1">
        <v>2527</v>
      </c>
      <c r="CC30">
        <f t="shared" si="37"/>
        <v>2.5269999999999998E-26</v>
      </c>
      <c r="CD30">
        <f t="shared" si="38"/>
        <v>1.3161458333333335E-10</v>
      </c>
      <c r="CE30">
        <f t="shared" si="39"/>
        <v>3.15875E-13</v>
      </c>
      <c r="CF30" s="1">
        <v>104.2</v>
      </c>
      <c r="CG30">
        <v>8.6300000000000008</v>
      </c>
      <c r="CH30">
        <v>0.04</v>
      </c>
    </row>
    <row r="31" spans="1:86">
      <c r="B31">
        <v>24</v>
      </c>
      <c r="C31" t="s">
        <v>94</v>
      </c>
      <c r="D31">
        <v>113.60551</v>
      </c>
      <c r="E31">
        <v>-46.902723000000002</v>
      </c>
      <c r="F31" t="s">
        <v>18</v>
      </c>
      <c r="G31">
        <v>-9</v>
      </c>
      <c r="H31">
        <v>-9</v>
      </c>
      <c r="I31">
        <f t="shared" si="0"/>
        <v>15927750354523.723</v>
      </c>
      <c r="J31">
        <f t="shared" si="1"/>
        <v>1.5927750354523723E-16</v>
      </c>
      <c r="K31">
        <f t="shared" si="2"/>
        <v>2468.1431334489239</v>
      </c>
      <c r="L31">
        <f t="shared" si="3"/>
        <v>0.10859829787175265</v>
      </c>
      <c r="M31">
        <v>-9</v>
      </c>
      <c r="N31">
        <v>-9</v>
      </c>
      <c r="O31">
        <f t="shared" si="4"/>
        <v>14321029624886.861</v>
      </c>
      <c r="P31">
        <f t="shared" si="5"/>
        <v>1.4321029624886861E-16</v>
      </c>
      <c r="Q31">
        <f t="shared" si="6"/>
        <v>1420.2674008152258</v>
      </c>
      <c r="R31">
        <f t="shared" si="7"/>
        <v>7.8114707044837417E-2</v>
      </c>
      <c r="S31">
        <v>-9</v>
      </c>
      <c r="T31">
        <v>-9</v>
      </c>
      <c r="U31">
        <f t="shared" si="8"/>
        <v>10934530978573.533</v>
      </c>
      <c r="V31">
        <f t="shared" si="9"/>
        <v>1.0934530978573533E-16</v>
      </c>
      <c r="W31">
        <f t="shared" si="10"/>
        <v>650.73582494982338</v>
      </c>
      <c r="X31">
        <f t="shared" si="11"/>
        <v>4.6202243571437464E-2</v>
      </c>
      <c r="Y31">
        <v>-9</v>
      </c>
      <c r="Z31">
        <v>-9</v>
      </c>
      <c r="AA31">
        <f t="shared" si="12"/>
        <v>9685310488093.7129</v>
      </c>
      <c r="AB31">
        <f t="shared" si="13"/>
        <v>9.6853104880937119E-17</v>
      </c>
      <c r="AC31">
        <f t="shared" si="14"/>
        <v>465.56531748567755</v>
      </c>
      <c r="AD31">
        <f t="shared" si="15"/>
        <v>3.6779660081368522E-2</v>
      </c>
      <c r="AE31" s="1">
        <v>-9</v>
      </c>
      <c r="AF31">
        <f t="shared" si="16"/>
        <v>-8.9999999999999996E-29</v>
      </c>
      <c r="AG31">
        <f t="shared" si="17"/>
        <v>-1.7280000000000001E-10</v>
      </c>
      <c r="AH31">
        <f t="shared" si="18"/>
        <v>-2.1600000000000001E-14</v>
      </c>
      <c r="AI31" s="1">
        <v>-9</v>
      </c>
      <c r="AJ31">
        <v>-9</v>
      </c>
      <c r="AK31">
        <v>-9</v>
      </c>
      <c r="AL31" s="1">
        <v>-9</v>
      </c>
      <c r="AM31">
        <f t="shared" si="19"/>
        <v>-8.9999999999999996E-29</v>
      </c>
      <c r="AN31">
        <f t="shared" si="20"/>
        <v>-9.917355371900826E-11</v>
      </c>
      <c r="AO31">
        <f t="shared" si="21"/>
        <v>-1.6363636363636362E-14</v>
      </c>
      <c r="AP31" s="1">
        <v>-9</v>
      </c>
      <c r="AQ31">
        <v>-9</v>
      </c>
      <c r="AR31">
        <v>-9</v>
      </c>
      <c r="AS31" s="1">
        <v>-9</v>
      </c>
      <c r="AT31">
        <f t="shared" si="22"/>
        <v>-8.9999999999999996E-29</v>
      </c>
      <c r="AU31">
        <f t="shared" si="23"/>
        <v>-5.7338231858820535E-11</v>
      </c>
      <c r="AV31">
        <f t="shared" si="24"/>
        <v>-1.2442396313364056E-14</v>
      </c>
      <c r="AW31" s="1">
        <v>-9</v>
      </c>
      <c r="AX31">
        <v>-9</v>
      </c>
      <c r="AY31">
        <v>-9</v>
      </c>
      <c r="AZ31" s="1">
        <v>5712</v>
      </c>
      <c r="BA31">
        <f t="shared" si="25"/>
        <v>5.7119999999999997E-26</v>
      </c>
      <c r="BB31">
        <f t="shared" si="26"/>
        <v>1.3222222222222219E-8</v>
      </c>
      <c r="BC31">
        <f t="shared" si="27"/>
        <v>4.7599999999999991E-12</v>
      </c>
      <c r="BD31" s="1">
        <v>389</v>
      </c>
      <c r="BE31">
        <v>11.73</v>
      </c>
      <c r="BF31">
        <v>7.0000000000000007E-2</v>
      </c>
      <c r="BG31" s="1">
        <v>4760</v>
      </c>
      <c r="BH31">
        <f t="shared" si="28"/>
        <v>4.7599999999999997E-26</v>
      </c>
      <c r="BI31">
        <f t="shared" si="29"/>
        <v>7.0518518518518514E-9</v>
      </c>
      <c r="BJ31">
        <f t="shared" si="30"/>
        <v>3.173333333333333E-12</v>
      </c>
      <c r="BK31" s="1">
        <v>349.5</v>
      </c>
      <c r="BL31">
        <v>11.44</v>
      </c>
      <c r="BM31">
        <v>0.08</v>
      </c>
      <c r="BN31" s="1">
        <v>4818</v>
      </c>
      <c r="BO31">
        <f t="shared" si="31"/>
        <v>4.8179999999999998E-26</v>
      </c>
      <c r="BP31">
        <f t="shared" si="32"/>
        <v>4.2966706302021397E-9</v>
      </c>
      <c r="BQ31">
        <f t="shared" si="33"/>
        <v>2.4920689655172412E-12</v>
      </c>
      <c r="BR31" s="1">
        <v>326.89999999999998</v>
      </c>
      <c r="BS31">
        <v>10.94</v>
      </c>
      <c r="BT31">
        <v>7.0000000000000007E-2</v>
      </c>
      <c r="BU31" s="1">
        <v>7575</v>
      </c>
      <c r="BV31">
        <f t="shared" si="34"/>
        <v>7.5749999999999992E-26</v>
      </c>
      <c r="BW31">
        <f t="shared" si="35"/>
        <v>3.5507812499999996E-9</v>
      </c>
      <c r="BX31">
        <f t="shared" si="36"/>
        <v>2.8406249999999997E-12</v>
      </c>
      <c r="BY31" s="1">
        <v>494</v>
      </c>
      <c r="BZ31">
        <v>9.82</v>
      </c>
      <c r="CA31">
        <v>7.0000000000000007E-2</v>
      </c>
      <c r="CB31" s="1">
        <v>274200</v>
      </c>
      <c r="CC31">
        <f t="shared" si="37"/>
        <v>2.742E-24</v>
      </c>
      <c r="CD31">
        <f t="shared" si="38"/>
        <v>1.4281250000000001E-8</v>
      </c>
      <c r="CE31">
        <f t="shared" si="39"/>
        <v>3.4274999999999999E-11</v>
      </c>
      <c r="CF31" s="1">
        <v>10970</v>
      </c>
      <c r="CG31">
        <v>3.54</v>
      </c>
      <c r="CH31">
        <v>0.04</v>
      </c>
    </row>
    <row r="32" spans="1:86">
      <c r="B32">
        <v>25</v>
      </c>
      <c r="C32" t="s">
        <v>95</v>
      </c>
      <c r="D32">
        <v>113.666359</v>
      </c>
      <c r="E32">
        <v>-46.930252000000003</v>
      </c>
      <c r="F32" t="s">
        <v>96</v>
      </c>
      <c r="G32">
        <v>-9</v>
      </c>
      <c r="H32">
        <v>-9</v>
      </c>
      <c r="I32">
        <f t="shared" si="0"/>
        <v>15927750354523.723</v>
      </c>
      <c r="J32">
        <f t="shared" si="1"/>
        <v>1.5927750354523723E-16</v>
      </c>
      <c r="K32">
        <f t="shared" si="2"/>
        <v>2468.1431334489239</v>
      </c>
      <c r="L32">
        <f t="shared" si="3"/>
        <v>0.10859829787175265</v>
      </c>
      <c r="M32">
        <v>-9</v>
      </c>
      <c r="N32">
        <v>-9</v>
      </c>
      <c r="O32">
        <f t="shared" si="4"/>
        <v>14321029624886.861</v>
      </c>
      <c r="P32">
        <f t="shared" si="5"/>
        <v>1.4321029624886861E-16</v>
      </c>
      <c r="Q32">
        <f t="shared" si="6"/>
        <v>1420.2674008152258</v>
      </c>
      <c r="R32">
        <f t="shared" si="7"/>
        <v>7.8114707044837417E-2</v>
      </c>
      <c r="S32">
        <v>-9</v>
      </c>
      <c r="T32">
        <v>-9</v>
      </c>
      <c r="U32">
        <f t="shared" si="8"/>
        <v>10934530978573.533</v>
      </c>
      <c r="V32">
        <f t="shared" si="9"/>
        <v>1.0934530978573533E-16</v>
      </c>
      <c r="W32">
        <f t="shared" si="10"/>
        <v>650.73582494982338</v>
      </c>
      <c r="X32">
        <f t="shared" si="11"/>
        <v>4.6202243571437464E-2</v>
      </c>
      <c r="Y32">
        <v>-9</v>
      </c>
      <c r="Z32">
        <v>-9</v>
      </c>
      <c r="AA32">
        <f t="shared" si="12"/>
        <v>9685310488093.7129</v>
      </c>
      <c r="AB32">
        <f t="shared" si="13"/>
        <v>9.6853104880937119E-17</v>
      </c>
      <c r="AC32">
        <f t="shared" si="14"/>
        <v>465.56531748567755</v>
      </c>
      <c r="AD32">
        <f t="shared" si="15"/>
        <v>3.6779660081368522E-2</v>
      </c>
      <c r="AE32" s="1">
        <v>648.79999999999995</v>
      </c>
      <c r="AF32">
        <f t="shared" si="16"/>
        <v>6.4879999999999988E-27</v>
      </c>
      <c r="AG32">
        <f t="shared" si="17"/>
        <v>1.2456959999999999E-8</v>
      </c>
      <c r="AH32">
        <f t="shared" si="18"/>
        <v>1.5571199999999999E-12</v>
      </c>
      <c r="AI32" s="1">
        <v>68.849999999999994</v>
      </c>
      <c r="AJ32">
        <v>15.98</v>
      </c>
      <c r="AK32">
        <v>0.12</v>
      </c>
      <c r="AL32" s="1">
        <v>992.4</v>
      </c>
      <c r="AM32">
        <f t="shared" si="19"/>
        <v>9.9239999999999993E-27</v>
      </c>
      <c r="AN32">
        <f t="shared" si="20"/>
        <v>1.0935537190082645E-8</v>
      </c>
      <c r="AO32">
        <f t="shared" si="21"/>
        <v>1.8043636363636363E-12</v>
      </c>
      <c r="AP32" s="1">
        <v>82.36</v>
      </c>
      <c r="AQ32">
        <v>15.03</v>
      </c>
      <c r="AR32">
        <v>0.09</v>
      </c>
      <c r="AS32" s="1">
        <v>1407</v>
      </c>
      <c r="AT32">
        <f t="shared" si="22"/>
        <v>1.4069999999999998E-26</v>
      </c>
      <c r="AU32">
        <f t="shared" si="23"/>
        <v>8.9638769139289428E-9</v>
      </c>
      <c r="AV32">
        <f t="shared" si="24"/>
        <v>1.9451612903225807E-12</v>
      </c>
      <c r="AW32" s="1">
        <v>95.98</v>
      </c>
      <c r="AX32">
        <v>14.19</v>
      </c>
      <c r="AY32">
        <v>7.0000000000000007E-2</v>
      </c>
      <c r="AZ32" s="1">
        <v>1793</v>
      </c>
      <c r="BA32">
        <f t="shared" si="25"/>
        <v>1.793E-26</v>
      </c>
      <c r="BB32">
        <f t="shared" si="26"/>
        <v>4.1504629629629627E-9</v>
      </c>
      <c r="BC32">
        <f t="shared" si="27"/>
        <v>1.4941666666666666E-12</v>
      </c>
      <c r="BD32" s="1">
        <v>126.5</v>
      </c>
      <c r="BE32">
        <v>12.99</v>
      </c>
      <c r="BF32">
        <v>0.08</v>
      </c>
      <c r="BG32" s="1">
        <v>2103</v>
      </c>
      <c r="BH32">
        <f t="shared" si="28"/>
        <v>2.103E-26</v>
      </c>
      <c r="BI32">
        <f t="shared" si="29"/>
        <v>3.1155555555555553E-9</v>
      </c>
      <c r="BJ32">
        <f t="shared" si="30"/>
        <v>1.4019999999999999E-12</v>
      </c>
      <c r="BK32" s="1">
        <v>147.1</v>
      </c>
      <c r="BL32">
        <v>12.33</v>
      </c>
      <c r="BM32">
        <v>0.08</v>
      </c>
      <c r="BN32" s="1">
        <v>2354</v>
      </c>
      <c r="BO32">
        <f t="shared" si="31"/>
        <v>2.3539999999999998E-26</v>
      </c>
      <c r="BP32">
        <f t="shared" si="32"/>
        <v>2.0992865636147438E-9</v>
      </c>
      <c r="BQ32">
        <f t="shared" si="33"/>
        <v>1.2175862068965514E-12</v>
      </c>
      <c r="BR32" s="1">
        <v>163.1</v>
      </c>
      <c r="BS32">
        <v>11.72</v>
      </c>
      <c r="BT32">
        <v>0.08</v>
      </c>
      <c r="BU32" s="1">
        <v>2793</v>
      </c>
      <c r="BV32">
        <f t="shared" si="34"/>
        <v>2.7929999999999998E-26</v>
      </c>
      <c r="BW32">
        <f t="shared" si="35"/>
        <v>1.30921875E-9</v>
      </c>
      <c r="BX32">
        <f t="shared" si="36"/>
        <v>1.0473750000000001E-12</v>
      </c>
      <c r="BY32" s="1">
        <v>186.6</v>
      </c>
      <c r="BZ32">
        <v>10.9</v>
      </c>
      <c r="CA32">
        <v>7.0000000000000007E-2</v>
      </c>
      <c r="CB32" s="1">
        <v>-9</v>
      </c>
      <c r="CC32">
        <f t="shared" si="37"/>
        <v>-8.9999999999999996E-29</v>
      </c>
      <c r="CD32">
        <f t="shared" si="38"/>
        <v>-4.687500000000001E-13</v>
      </c>
      <c r="CE32">
        <f t="shared" si="39"/>
        <v>-1.1250000000000001E-15</v>
      </c>
      <c r="CF32" s="1">
        <v>-9</v>
      </c>
      <c r="CG32">
        <v>-9</v>
      </c>
      <c r="CH32">
        <v>-9</v>
      </c>
    </row>
    <row r="33" spans="1:86">
      <c r="A33" t="s">
        <v>138</v>
      </c>
      <c r="C33" t="s">
        <v>97</v>
      </c>
      <c r="D33">
        <v>113.75496699999999</v>
      </c>
      <c r="E33">
        <v>-46.911929999999998</v>
      </c>
      <c r="F33" t="s">
        <v>18</v>
      </c>
      <c r="G33">
        <v>18.899999999999999</v>
      </c>
      <c r="H33">
        <v>0.06</v>
      </c>
      <c r="I33">
        <f t="shared" si="0"/>
        <v>110.19310992324544</v>
      </c>
      <c r="J33">
        <f t="shared" si="1"/>
        <v>1.1019310992324544E-27</v>
      </c>
      <c r="K33">
        <f t="shared" si="2"/>
        <v>1.7075378603808694E-8</v>
      </c>
      <c r="L33">
        <f t="shared" si="3"/>
        <v>7.5131665856758253E-13</v>
      </c>
      <c r="M33">
        <v>18.41</v>
      </c>
      <c r="N33">
        <v>0.04</v>
      </c>
      <c r="O33">
        <f t="shared" si="4"/>
        <v>155.58733541056159</v>
      </c>
      <c r="P33">
        <f t="shared" si="5"/>
        <v>1.5558733541056158E-27</v>
      </c>
      <c r="Q33">
        <f t="shared" si="6"/>
        <v>1.5430148966336685E-8</v>
      </c>
      <c r="R33">
        <f t="shared" si="7"/>
        <v>8.4865819314851773E-13</v>
      </c>
      <c r="S33">
        <v>17.97</v>
      </c>
      <c r="T33">
        <v>0.04</v>
      </c>
      <c r="U33">
        <f t="shared" si="8"/>
        <v>178.15587942165965</v>
      </c>
      <c r="V33">
        <f t="shared" si="9"/>
        <v>1.7815587942165964E-27</v>
      </c>
      <c r="W33">
        <f t="shared" si="10"/>
        <v>1.060241297887282E-8</v>
      </c>
      <c r="X33">
        <f t="shared" si="11"/>
        <v>7.5277132149997031E-13</v>
      </c>
      <c r="Y33">
        <v>17.54</v>
      </c>
      <c r="Z33">
        <v>0.05</v>
      </c>
      <c r="AA33">
        <f t="shared" si="12"/>
        <v>234.48418018333376</v>
      </c>
      <c r="AB33">
        <f t="shared" si="13"/>
        <v>2.3448418018333375E-27</v>
      </c>
      <c r="AC33">
        <f t="shared" si="14"/>
        <v>1.1271471567857737E-8</v>
      </c>
      <c r="AD33">
        <f t="shared" si="15"/>
        <v>8.9044625386076117E-13</v>
      </c>
      <c r="AE33" s="1">
        <v>-9</v>
      </c>
      <c r="AF33">
        <f t="shared" si="16"/>
        <v>-8.9999999999999996E-29</v>
      </c>
      <c r="AG33">
        <f t="shared" si="17"/>
        <v>-1.7280000000000001E-10</v>
      </c>
      <c r="AH33">
        <f t="shared" si="18"/>
        <v>-2.1600000000000001E-14</v>
      </c>
      <c r="AI33" s="1">
        <v>-9</v>
      </c>
      <c r="AJ33">
        <v>-9</v>
      </c>
      <c r="AK33">
        <v>-9</v>
      </c>
      <c r="AL33" s="1">
        <v>-9</v>
      </c>
      <c r="AM33">
        <f t="shared" si="19"/>
        <v>-8.9999999999999996E-29</v>
      </c>
      <c r="AN33">
        <f t="shared" si="20"/>
        <v>-9.917355371900826E-11</v>
      </c>
      <c r="AO33">
        <f t="shared" si="21"/>
        <v>-1.6363636363636362E-14</v>
      </c>
      <c r="AP33" s="1">
        <v>-9</v>
      </c>
      <c r="AQ33">
        <v>-9</v>
      </c>
      <c r="AR33">
        <v>-9</v>
      </c>
      <c r="AS33" s="1">
        <v>-9</v>
      </c>
      <c r="AT33">
        <f t="shared" si="22"/>
        <v>-8.9999999999999996E-29</v>
      </c>
      <c r="AU33">
        <f t="shared" si="23"/>
        <v>-5.7338231858820535E-11</v>
      </c>
      <c r="AV33">
        <f t="shared" si="24"/>
        <v>-1.2442396313364056E-14</v>
      </c>
      <c r="AW33" s="1">
        <v>-9</v>
      </c>
      <c r="AX33">
        <v>-9</v>
      </c>
      <c r="AY33">
        <v>-9</v>
      </c>
      <c r="AZ33" s="1">
        <v>288.7</v>
      </c>
      <c r="BA33">
        <f t="shared" si="25"/>
        <v>2.8869999999999998E-27</v>
      </c>
      <c r="BB33">
        <f t="shared" si="26"/>
        <v>6.682870370370369E-10</v>
      </c>
      <c r="BC33">
        <f t="shared" si="27"/>
        <v>2.4058333333333331E-13</v>
      </c>
      <c r="BD33" s="1">
        <v>26.17</v>
      </c>
      <c r="BE33">
        <v>14.97</v>
      </c>
      <c r="BF33">
        <v>0.1</v>
      </c>
      <c r="BG33" s="1">
        <v>241.7</v>
      </c>
      <c r="BH33">
        <f t="shared" si="28"/>
        <v>2.4169999999999998E-27</v>
      </c>
      <c r="BI33">
        <f t="shared" si="29"/>
        <v>3.5807407407407407E-10</v>
      </c>
      <c r="BJ33">
        <f t="shared" si="30"/>
        <v>1.6113333333333333E-13</v>
      </c>
      <c r="BK33" s="1">
        <v>22.44</v>
      </c>
      <c r="BL33">
        <v>14.68</v>
      </c>
      <c r="BM33">
        <v>0.1</v>
      </c>
      <c r="BN33" s="1">
        <v>567.29999999999995</v>
      </c>
      <c r="BO33">
        <f t="shared" si="31"/>
        <v>5.6729999999999992E-27</v>
      </c>
      <c r="BP33">
        <f t="shared" si="32"/>
        <v>5.0591557669441133E-10</v>
      </c>
      <c r="BQ33">
        <f t="shared" si="33"/>
        <v>2.9343103448275859E-13</v>
      </c>
      <c r="BR33" s="1">
        <v>45.19</v>
      </c>
      <c r="BS33">
        <v>13.27</v>
      </c>
      <c r="BT33">
        <v>0.09</v>
      </c>
      <c r="BU33" s="1">
        <v>1248</v>
      </c>
      <c r="BV33">
        <f t="shared" si="34"/>
        <v>1.248E-26</v>
      </c>
      <c r="BW33">
        <f t="shared" si="35"/>
        <v>5.8499999999999994E-10</v>
      </c>
      <c r="BX33">
        <f t="shared" si="36"/>
        <v>4.6800000000000003E-13</v>
      </c>
      <c r="BY33" s="1">
        <v>115.5</v>
      </c>
      <c r="BZ33">
        <v>11.78</v>
      </c>
      <c r="CA33">
        <v>0.1</v>
      </c>
      <c r="CB33" s="1">
        <v>-9</v>
      </c>
      <c r="CC33">
        <f t="shared" si="37"/>
        <v>-8.9999999999999996E-29</v>
      </c>
      <c r="CD33">
        <f t="shared" si="38"/>
        <v>-4.687500000000001E-13</v>
      </c>
      <c r="CE33">
        <f t="shared" si="39"/>
        <v>-1.1250000000000001E-15</v>
      </c>
      <c r="CF33" s="1">
        <v>-9</v>
      </c>
      <c r="CG33">
        <v>-9</v>
      </c>
      <c r="CH33">
        <v>-9</v>
      </c>
    </row>
    <row r="34" spans="1:86">
      <c r="A34" t="s">
        <v>138</v>
      </c>
      <c r="C34" t="s">
        <v>98</v>
      </c>
      <c r="D34">
        <v>113.76970799999999</v>
      </c>
      <c r="E34">
        <v>-46.920692000000003</v>
      </c>
      <c r="F34" t="s">
        <v>132</v>
      </c>
      <c r="G34">
        <v>-9</v>
      </c>
      <c r="H34">
        <v>-9</v>
      </c>
      <c r="I34">
        <f t="shared" si="0"/>
        <v>15927750354523.723</v>
      </c>
      <c r="J34">
        <f t="shared" si="1"/>
        <v>1.5927750354523723E-16</v>
      </c>
      <c r="K34">
        <f t="shared" si="2"/>
        <v>2468.1431334489239</v>
      </c>
      <c r="L34">
        <f t="shared" si="3"/>
        <v>0.10859829787175265</v>
      </c>
      <c r="M34">
        <v>-9</v>
      </c>
      <c r="N34">
        <v>-9</v>
      </c>
      <c r="O34">
        <f t="shared" si="4"/>
        <v>14321029624886.861</v>
      </c>
      <c r="P34">
        <f t="shared" si="5"/>
        <v>1.4321029624886861E-16</v>
      </c>
      <c r="Q34">
        <f t="shared" si="6"/>
        <v>1420.2674008152258</v>
      </c>
      <c r="R34">
        <f t="shared" si="7"/>
        <v>7.8114707044837417E-2</v>
      </c>
      <c r="S34">
        <v>-9</v>
      </c>
      <c r="T34">
        <v>-9</v>
      </c>
      <c r="U34">
        <f t="shared" si="8"/>
        <v>10934530978573.533</v>
      </c>
      <c r="V34">
        <f t="shared" si="9"/>
        <v>1.0934530978573533E-16</v>
      </c>
      <c r="W34">
        <f t="shared" si="10"/>
        <v>650.73582494982338</v>
      </c>
      <c r="X34">
        <f t="shared" si="11"/>
        <v>4.6202243571437464E-2</v>
      </c>
      <c r="Y34">
        <v>-9</v>
      </c>
      <c r="Z34">
        <v>-9</v>
      </c>
      <c r="AA34">
        <f t="shared" si="12"/>
        <v>9685310488093.7129</v>
      </c>
      <c r="AB34">
        <f t="shared" si="13"/>
        <v>9.6853104880937119E-17</v>
      </c>
      <c r="AC34">
        <f t="shared" si="14"/>
        <v>465.56531748567755</v>
      </c>
      <c r="AD34">
        <f t="shared" si="15"/>
        <v>3.6779660081368522E-2</v>
      </c>
      <c r="AE34" s="1">
        <v>1322</v>
      </c>
      <c r="AF34">
        <f t="shared" si="16"/>
        <v>1.322E-26</v>
      </c>
      <c r="AG34">
        <f t="shared" si="17"/>
        <v>2.5382400000000004E-8</v>
      </c>
      <c r="AH34">
        <f t="shared" si="18"/>
        <v>3.1728000000000004E-12</v>
      </c>
      <c r="AI34" s="1">
        <v>2632000</v>
      </c>
      <c r="AJ34">
        <v>15.2</v>
      </c>
      <c r="AK34">
        <v>-9</v>
      </c>
      <c r="AL34" s="1">
        <v>1688</v>
      </c>
      <c r="AM34">
        <f t="shared" si="19"/>
        <v>1.688E-26</v>
      </c>
      <c r="AN34">
        <f t="shared" si="20"/>
        <v>1.8600550964187326E-8</v>
      </c>
      <c r="AO34">
        <f t="shared" si="21"/>
        <v>3.0690909090909087E-12</v>
      </c>
      <c r="AP34" s="1">
        <v>3361000</v>
      </c>
      <c r="AQ34">
        <v>14.46</v>
      </c>
      <c r="AR34">
        <v>-9</v>
      </c>
      <c r="AS34" s="1">
        <v>803</v>
      </c>
      <c r="AT34">
        <f t="shared" si="22"/>
        <v>8.0299999999999996E-27</v>
      </c>
      <c r="AU34">
        <f t="shared" si="23"/>
        <v>5.1158444647369879E-9</v>
      </c>
      <c r="AV34">
        <f t="shared" si="24"/>
        <v>1.1101382488479264E-12</v>
      </c>
      <c r="AW34" s="1">
        <v>151.80000000000001</v>
      </c>
      <c r="AX34">
        <v>14.8</v>
      </c>
      <c r="AY34">
        <v>0.2</v>
      </c>
      <c r="AZ34" s="1">
        <v>1173</v>
      </c>
      <c r="BA34">
        <f t="shared" si="25"/>
        <v>1.1729999999999999E-26</v>
      </c>
      <c r="BB34">
        <f t="shared" si="26"/>
        <v>2.715277777777777E-9</v>
      </c>
      <c r="BC34">
        <f t="shared" si="27"/>
        <v>9.7749999999999982E-13</v>
      </c>
      <c r="BD34" s="1">
        <v>89.06</v>
      </c>
      <c r="BE34">
        <v>13.45</v>
      </c>
      <c r="BF34">
        <v>0.08</v>
      </c>
      <c r="BG34" s="1">
        <v>858.3</v>
      </c>
      <c r="BH34">
        <f t="shared" si="28"/>
        <v>8.5829999999999992E-27</v>
      </c>
      <c r="BI34">
        <f t="shared" si="29"/>
        <v>1.2715555555555554E-9</v>
      </c>
      <c r="BJ34">
        <f t="shared" si="30"/>
        <v>5.7219999999999992E-13</v>
      </c>
      <c r="BK34" s="1">
        <v>66.150000000000006</v>
      </c>
      <c r="BL34">
        <v>13.3</v>
      </c>
      <c r="BM34">
        <v>0.08</v>
      </c>
      <c r="BN34" s="1">
        <v>3583</v>
      </c>
      <c r="BO34">
        <f t="shared" si="31"/>
        <v>3.5829999999999998E-26</v>
      </c>
      <c r="BP34">
        <f t="shared" si="32"/>
        <v>3.1953032104637335E-9</v>
      </c>
      <c r="BQ34">
        <f t="shared" si="33"/>
        <v>1.8532758620689654E-12</v>
      </c>
      <c r="BR34" s="1">
        <v>248.2</v>
      </c>
      <c r="BS34">
        <v>11.27</v>
      </c>
      <c r="BT34">
        <v>0.08</v>
      </c>
      <c r="BU34" s="1">
        <v>9978</v>
      </c>
      <c r="BV34">
        <f t="shared" si="34"/>
        <v>9.9779999999999995E-26</v>
      </c>
      <c r="BW34">
        <f t="shared" si="35"/>
        <v>4.6771874999999997E-9</v>
      </c>
      <c r="BX34">
        <f t="shared" si="36"/>
        <v>3.7417500000000003E-12</v>
      </c>
      <c r="BY34" s="1">
        <v>659.9</v>
      </c>
      <c r="BZ34">
        <v>9.52</v>
      </c>
      <c r="CA34">
        <v>7.0000000000000007E-2</v>
      </c>
      <c r="CB34" s="1">
        <v>-9</v>
      </c>
      <c r="CC34">
        <f t="shared" si="37"/>
        <v>-8.9999999999999996E-29</v>
      </c>
      <c r="CD34">
        <f t="shared" si="38"/>
        <v>-4.687500000000001E-13</v>
      </c>
      <c r="CE34">
        <f t="shared" si="39"/>
        <v>-1.1250000000000001E-15</v>
      </c>
      <c r="CF34" s="1">
        <v>-9</v>
      </c>
      <c r="CG34">
        <v>-9</v>
      </c>
      <c r="CH34">
        <v>-9</v>
      </c>
    </row>
    <row r="35" spans="1:86">
      <c r="A35" t="s">
        <v>138</v>
      </c>
      <c r="C35" t="s">
        <v>133</v>
      </c>
      <c r="D35">
        <v>113.78416</v>
      </c>
      <c r="E35">
        <v>-46.929107000000002</v>
      </c>
      <c r="F35" t="s">
        <v>18</v>
      </c>
      <c r="G35">
        <v>-9</v>
      </c>
      <c r="H35">
        <v>-9</v>
      </c>
      <c r="I35">
        <f t="shared" si="0"/>
        <v>15927750354523.723</v>
      </c>
      <c r="J35">
        <f t="shared" si="1"/>
        <v>1.5927750354523723E-16</v>
      </c>
      <c r="K35">
        <f t="shared" si="2"/>
        <v>2468.1431334489239</v>
      </c>
      <c r="L35">
        <f t="shared" si="3"/>
        <v>0.10859829787175265</v>
      </c>
      <c r="M35">
        <v>-9</v>
      </c>
      <c r="N35">
        <v>-9</v>
      </c>
      <c r="O35">
        <f t="shared" si="4"/>
        <v>14321029624886.861</v>
      </c>
      <c r="P35">
        <f t="shared" si="5"/>
        <v>1.4321029624886861E-16</v>
      </c>
      <c r="Q35">
        <f t="shared" si="6"/>
        <v>1420.2674008152258</v>
      </c>
      <c r="R35">
        <f t="shared" si="7"/>
        <v>7.8114707044837417E-2</v>
      </c>
      <c r="S35">
        <v>-9</v>
      </c>
      <c r="T35">
        <v>-9</v>
      </c>
      <c r="U35">
        <f t="shared" si="8"/>
        <v>10934530978573.533</v>
      </c>
      <c r="V35">
        <f t="shared" si="9"/>
        <v>1.0934530978573533E-16</v>
      </c>
      <c r="W35">
        <f t="shared" si="10"/>
        <v>650.73582494982338</v>
      </c>
      <c r="X35">
        <f t="shared" si="11"/>
        <v>4.6202243571437464E-2</v>
      </c>
      <c r="Y35">
        <v>-9</v>
      </c>
      <c r="Z35">
        <v>-9</v>
      </c>
      <c r="AA35">
        <f t="shared" si="12"/>
        <v>9685310488093.7129</v>
      </c>
      <c r="AB35">
        <f t="shared" si="13"/>
        <v>9.6853104880937119E-17</v>
      </c>
      <c r="AC35">
        <f t="shared" si="14"/>
        <v>465.56531748567755</v>
      </c>
      <c r="AD35">
        <f t="shared" si="15"/>
        <v>3.6779660081368522E-2</v>
      </c>
      <c r="AE35" s="1">
        <v>-9</v>
      </c>
      <c r="AF35">
        <f t="shared" si="16"/>
        <v>-8.9999999999999996E-29</v>
      </c>
      <c r="AG35">
        <f t="shared" si="17"/>
        <v>-1.7280000000000001E-10</v>
      </c>
      <c r="AH35">
        <f t="shared" si="18"/>
        <v>-2.1600000000000001E-14</v>
      </c>
      <c r="AI35" s="1">
        <v>-9</v>
      </c>
      <c r="AJ35">
        <v>-9</v>
      </c>
      <c r="AK35">
        <v>-9</v>
      </c>
      <c r="AL35" s="1">
        <v>-9</v>
      </c>
      <c r="AM35">
        <f t="shared" si="19"/>
        <v>-8.9999999999999996E-29</v>
      </c>
      <c r="AN35">
        <f t="shared" si="20"/>
        <v>-9.917355371900826E-11</v>
      </c>
      <c r="AO35">
        <f t="shared" si="21"/>
        <v>-1.6363636363636362E-14</v>
      </c>
      <c r="AP35" s="1">
        <v>-9</v>
      </c>
      <c r="AQ35">
        <v>-9</v>
      </c>
      <c r="AR35">
        <v>-9</v>
      </c>
      <c r="AS35" s="1">
        <v>-9</v>
      </c>
      <c r="AT35">
        <f t="shared" si="22"/>
        <v>-8.9999999999999996E-29</v>
      </c>
      <c r="AU35">
        <f t="shared" si="23"/>
        <v>-5.7338231858820535E-11</v>
      </c>
      <c r="AV35">
        <f t="shared" si="24"/>
        <v>-1.2442396313364056E-14</v>
      </c>
      <c r="AW35" s="1">
        <v>-9</v>
      </c>
      <c r="AX35">
        <v>-9</v>
      </c>
      <c r="AY35">
        <v>-9</v>
      </c>
      <c r="AZ35" s="1">
        <v>1138</v>
      </c>
      <c r="BA35">
        <f t="shared" si="25"/>
        <v>1.1379999999999999E-26</v>
      </c>
      <c r="BB35">
        <f t="shared" si="26"/>
        <v>2.6342592592592585E-9</v>
      </c>
      <c r="BC35">
        <f t="shared" si="27"/>
        <v>9.483333333333331E-13</v>
      </c>
      <c r="BD35" s="1">
        <v>100.4</v>
      </c>
      <c r="BE35">
        <v>13.48</v>
      </c>
      <c r="BF35">
        <v>0.1</v>
      </c>
      <c r="BG35" s="1">
        <v>874.1</v>
      </c>
      <c r="BH35">
        <f t="shared" si="28"/>
        <v>8.7409999999999992E-27</v>
      </c>
      <c r="BI35">
        <f t="shared" si="29"/>
        <v>1.2949629629629628E-9</v>
      </c>
      <c r="BJ35">
        <f t="shared" si="30"/>
        <v>5.8273333333333322E-13</v>
      </c>
      <c r="BK35" s="1">
        <v>75.67</v>
      </c>
      <c r="BL35">
        <v>13.28</v>
      </c>
      <c r="BM35">
        <v>0.09</v>
      </c>
      <c r="BN35" s="1">
        <v>3368</v>
      </c>
      <c r="BO35">
        <f t="shared" si="31"/>
        <v>3.3679999999999999E-26</v>
      </c>
      <c r="BP35">
        <f t="shared" si="32"/>
        <v>3.0035671819262779E-9</v>
      </c>
      <c r="BQ35">
        <f t="shared" si="33"/>
        <v>1.7420689655172411E-12</v>
      </c>
      <c r="BR35" s="1">
        <v>260</v>
      </c>
      <c r="BS35">
        <v>11.33</v>
      </c>
      <c r="BT35">
        <v>0.08</v>
      </c>
      <c r="BU35" s="1">
        <v>9624</v>
      </c>
      <c r="BV35">
        <f t="shared" si="34"/>
        <v>9.6239999999999998E-26</v>
      </c>
      <c r="BW35">
        <f t="shared" si="35"/>
        <v>4.5112500000000001E-9</v>
      </c>
      <c r="BX35">
        <f t="shared" si="36"/>
        <v>3.6090000000000001E-12</v>
      </c>
      <c r="BY35" s="1">
        <v>700</v>
      </c>
      <c r="BZ35">
        <v>9.56</v>
      </c>
      <c r="CA35">
        <v>0.08</v>
      </c>
      <c r="CB35" s="1">
        <v>-9</v>
      </c>
      <c r="CC35">
        <f t="shared" si="37"/>
        <v>-8.9999999999999996E-29</v>
      </c>
      <c r="CD35">
        <f t="shared" si="38"/>
        <v>-4.687500000000001E-13</v>
      </c>
      <c r="CE35">
        <f t="shared" si="39"/>
        <v>-1.1250000000000001E-15</v>
      </c>
      <c r="CF35" s="1">
        <v>-9</v>
      </c>
      <c r="CG35">
        <v>-9</v>
      </c>
      <c r="CH35">
        <v>-9</v>
      </c>
    </row>
    <row r="36" spans="1:86">
      <c r="B36">
        <v>26</v>
      </c>
      <c r="C36" t="s">
        <v>134</v>
      </c>
      <c r="D36">
        <v>113.926001</v>
      </c>
      <c r="E36">
        <v>-47.023997000000001</v>
      </c>
      <c r="F36" t="s">
        <v>18</v>
      </c>
      <c r="G36">
        <v>-9</v>
      </c>
      <c r="H36">
        <v>-9</v>
      </c>
      <c r="I36">
        <f t="shared" si="0"/>
        <v>15927750354523.723</v>
      </c>
      <c r="J36">
        <f t="shared" si="1"/>
        <v>1.5927750354523723E-16</v>
      </c>
      <c r="K36">
        <f t="shared" si="2"/>
        <v>2468.1431334489239</v>
      </c>
      <c r="L36">
        <f t="shared" si="3"/>
        <v>0.10859829787175265</v>
      </c>
      <c r="M36">
        <v>-9</v>
      </c>
      <c r="N36">
        <v>-9</v>
      </c>
      <c r="O36">
        <f t="shared" si="4"/>
        <v>14321029624886.861</v>
      </c>
      <c r="P36">
        <f t="shared" si="5"/>
        <v>1.4321029624886861E-16</v>
      </c>
      <c r="Q36">
        <f t="shared" si="6"/>
        <v>1420.2674008152258</v>
      </c>
      <c r="R36">
        <f t="shared" si="7"/>
        <v>7.8114707044837417E-2</v>
      </c>
      <c r="S36">
        <v>-9</v>
      </c>
      <c r="T36">
        <v>-9</v>
      </c>
      <c r="U36">
        <f t="shared" si="8"/>
        <v>10934530978573.533</v>
      </c>
      <c r="V36">
        <f t="shared" si="9"/>
        <v>1.0934530978573533E-16</v>
      </c>
      <c r="W36">
        <f t="shared" si="10"/>
        <v>650.73582494982338</v>
      </c>
      <c r="X36">
        <f t="shared" si="11"/>
        <v>4.6202243571437464E-2</v>
      </c>
      <c r="Y36">
        <v>-9</v>
      </c>
      <c r="Z36">
        <v>-9</v>
      </c>
      <c r="AA36">
        <f t="shared" si="12"/>
        <v>9685310488093.7129</v>
      </c>
      <c r="AB36">
        <f t="shared" si="13"/>
        <v>9.6853104880937119E-17</v>
      </c>
      <c r="AC36">
        <f t="shared" si="14"/>
        <v>465.56531748567755</v>
      </c>
      <c r="AD36">
        <f t="shared" si="15"/>
        <v>3.6779660081368522E-2</v>
      </c>
      <c r="AE36" s="1">
        <v>-9</v>
      </c>
      <c r="AF36">
        <f t="shared" si="16"/>
        <v>-8.9999999999999996E-29</v>
      </c>
      <c r="AG36">
        <f t="shared" si="17"/>
        <v>-1.7280000000000001E-10</v>
      </c>
      <c r="AH36">
        <f t="shared" si="18"/>
        <v>-2.1600000000000001E-14</v>
      </c>
      <c r="AI36" s="1">
        <v>-9</v>
      </c>
      <c r="AJ36">
        <v>-9</v>
      </c>
      <c r="AK36">
        <v>-9</v>
      </c>
      <c r="AL36" s="1">
        <v>-9</v>
      </c>
      <c r="AM36">
        <f t="shared" si="19"/>
        <v>-8.9999999999999996E-29</v>
      </c>
      <c r="AN36">
        <f t="shared" si="20"/>
        <v>-9.917355371900826E-11</v>
      </c>
      <c r="AO36">
        <f t="shared" si="21"/>
        <v>-1.6363636363636362E-14</v>
      </c>
      <c r="AP36" s="1">
        <v>-9</v>
      </c>
      <c r="AQ36">
        <v>-9</v>
      </c>
      <c r="AR36">
        <v>-9</v>
      </c>
      <c r="AS36" s="1">
        <v>-9</v>
      </c>
      <c r="AT36">
        <f t="shared" si="22"/>
        <v>-8.9999999999999996E-29</v>
      </c>
      <c r="AU36">
        <f t="shared" si="23"/>
        <v>-5.7338231858820535E-11</v>
      </c>
      <c r="AV36">
        <f t="shared" si="24"/>
        <v>-1.2442396313364056E-14</v>
      </c>
      <c r="AW36" s="1">
        <v>-9</v>
      </c>
      <c r="AX36">
        <v>-9</v>
      </c>
      <c r="AY36">
        <v>-9</v>
      </c>
      <c r="AZ36" s="1">
        <v>667.4</v>
      </c>
      <c r="BA36">
        <f t="shared" si="25"/>
        <v>6.6739999999999999E-27</v>
      </c>
      <c r="BB36">
        <f t="shared" si="26"/>
        <v>1.5449074074074071E-9</v>
      </c>
      <c r="BC36">
        <f t="shared" si="27"/>
        <v>5.561666666666666E-13</v>
      </c>
      <c r="BD36" s="1">
        <v>50.91</v>
      </c>
      <c r="BE36">
        <v>14.06</v>
      </c>
      <c r="BF36">
        <v>0.08</v>
      </c>
      <c r="BG36" s="1">
        <v>1045</v>
      </c>
      <c r="BH36">
        <f t="shared" si="28"/>
        <v>1.0449999999999999E-26</v>
      </c>
      <c r="BI36">
        <f t="shared" si="29"/>
        <v>1.5481481481481481E-9</v>
      </c>
      <c r="BJ36">
        <f t="shared" si="30"/>
        <v>6.9666666666666666E-13</v>
      </c>
      <c r="BK36" s="1">
        <v>76.27</v>
      </c>
      <c r="BL36">
        <v>13.09</v>
      </c>
      <c r="BM36">
        <v>0.08</v>
      </c>
      <c r="BN36" s="1">
        <v>1495</v>
      </c>
      <c r="BO36">
        <f t="shared" si="31"/>
        <v>1.4949999999999998E-26</v>
      </c>
      <c r="BP36">
        <f t="shared" si="32"/>
        <v>1.3332342449464919E-9</v>
      </c>
      <c r="BQ36">
        <f t="shared" si="33"/>
        <v>7.7327586206896534E-13</v>
      </c>
      <c r="BR36" s="1">
        <v>106</v>
      </c>
      <c r="BS36">
        <v>12.21</v>
      </c>
      <c r="BT36">
        <v>0.08</v>
      </c>
      <c r="BU36" s="1">
        <v>2046</v>
      </c>
      <c r="BV36">
        <f t="shared" si="34"/>
        <v>2.0459999999999998E-26</v>
      </c>
      <c r="BW36">
        <f t="shared" si="35"/>
        <v>9.5906249999999996E-10</v>
      </c>
      <c r="BX36">
        <f t="shared" si="36"/>
        <v>7.6724999999999999E-13</v>
      </c>
      <c r="BY36" s="1">
        <v>138.19999999999999</v>
      </c>
      <c r="BZ36">
        <v>11.24</v>
      </c>
      <c r="CA36">
        <v>7.0000000000000007E-2</v>
      </c>
      <c r="CB36" s="1">
        <v>-9</v>
      </c>
      <c r="CC36">
        <f t="shared" si="37"/>
        <v>-8.9999999999999996E-29</v>
      </c>
      <c r="CD36">
        <f t="shared" si="38"/>
        <v>-4.687500000000001E-13</v>
      </c>
      <c r="CE36">
        <f t="shared" si="39"/>
        <v>-1.1250000000000001E-15</v>
      </c>
      <c r="CF36" s="1">
        <v>-9</v>
      </c>
      <c r="CG36">
        <v>-9</v>
      </c>
      <c r="CH36">
        <v>-9</v>
      </c>
    </row>
    <row r="37" spans="1:86">
      <c r="B37">
        <v>27</v>
      </c>
      <c r="C37" t="s">
        <v>135</v>
      </c>
      <c r="D37">
        <v>113.952487</v>
      </c>
      <c r="E37">
        <v>-47.124428999999999</v>
      </c>
      <c r="F37" t="s">
        <v>18</v>
      </c>
      <c r="G37">
        <v>-9</v>
      </c>
      <c r="H37">
        <v>-9</v>
      </c>
      <c r="I37">
        <f t="shared" si="0"/>
        <v>15927750354523.723</v>
      </c>
      <c r="J37">
        <f t="shared" si="1"/>
        <v>1.5927750354523723E-16</v>
      </c>
      <c r="K37">
        <f t="shared" si="2"/>
        <v>2468.1431334489239</v>
      </c>
      <c r="L37">
        <f t="shared" si="3"/>
        <v>0.10859829787175265</v>
      </c>
      <c r="M37">
        <v>-9</v>
      </c>
      <c r="N37">
        <v>-9</v>
      </c>
      <c r="O37">
        <f t="shared" si="4"/>
        <v>14321029624886.861</v>
      </c>
      <c r="P37">
        <f t="shared" si="5"/>
        <v>1.4321029624886861E-16</v>
      </c>
      <c r="Q37">
        <f t="shared" si="6"/>
        <v>1420.2674008152258</v>
      </c>
      <c r="R37">
        <f t="shared" si="7"/>
        <v>7.8114707044837417E-2</v>
      </c>
      <c r="S37">
        <v>-9</v>
      </c>
      <c r="T37">
        <v>-9</v>
      </c>
      <c r="U37">
        <f t="shared" si="8"/>
        <v>10934530978573.533</v>
      </c>
      <c r="V37">
        <f t="shared" si="9"/>
        <v>1.0934530978573533E-16</v>
      </c>
      <c r="W37">
        <f t="shared" si="10"/>
        <v>650.73582494982338</v>
      </c>
      <c r="X37">
        <f t="shared" si="11"/>
        <v>4.6202243571437464E-2</v>
      </c>
      <c r="Y37">
        <v>-9</v>
      </c>
      <c r="Z37">
        <v>-9</v>
      </c>
      <c r="AA37">
        <f t="shared" si="12"/>
        <v>9685310488093.7129</v>
      </c>
      <c r="AB37">
        <f t="shared" si="13"/>
        <v>9.6853104880937119E-17</v>
      </c>
      <c r="AC37">
        <f t="shared" si="14"/>
        <v>465.56531748567755</v>
      </c>
      <c r="AD37">
        <f t="shared" si="15"/>
        <v>3.6779660081368522E-2</v>
      </c>
      <c r="AE37" s="1">
        <v>-9</v>
      </c>
      <c r="AF37">
        <f t="shared" si="16"/>
        <v>-8.9999999999999996E-29</v>
      </c>
      <c r="AG37">
        <f t="shared" si="17"/>
        <v>-1.7280000000000001E-10</v>
      </c>
      <c r="AH37">
        <f t="shared" si="18"/>
        <v>-2.1600000000000001E-14</v>
      </c>
      <c r="AI37" s="1">
        <v>-9</v>
      </c>
      <c r="AJ37">
        <v>-9</v>
      </c>
      <c r="AK37">
        <v>-9</v>
      </c>
      <c r="AL37" s="1">
        <v>-9</v>
      </c>
      <c r="AM37">
        <f t="shared" si="19"/>
        <v>-8.9999999999999996E-29</v>
      </c>
      <c r="AN37">
        <f t="shared" si="20"/>
        <v>-9.917355371900826E-11</v>
      </c>
      <c r="AO37">
        <f t="shared" si="21"/>
        <v>-1.6363636363636362E-14</v>
      </c>
      <c r="AP37" s="1">
        <v>-9</v>
      </c>
      <c r="AQ37">
        <v>-9</v>
      </c>
      <c r="AR37">
        <v>-9</v>
      </c>
      <c r="AS37" s="1">
        <v>-9</v>
      </c>
      <c r="AT37">
        <f t="shared" si="22"/>
        <v>-8.9999999999999996E-29</v>
      </c>
      <c r="AU37">
        <f t="shared" si="23"/>
        <v>-5.7338231858820535E-11</v>
      </c>
      <c r="AV37">
        <f t="shared" si="24"/>
        <v>-1.2442396313364056E-14</v>
      </c>
      <c r="AW37" s="1">
        <v>-9</v>
      </c>
      <c r="AX37">
        <v>-9</v>
      </c>
      <c r="AY37">
        <v>-9</v>
      </c>
      <c r="AZ37" s="1">
        <v>674.5</v>
      </c>
      <c r="BA37">
        <f t="shared" si="25"/>
        <v>6.7450000000000001E-27</v>
      </c>
      <c r="BB37">
        <f t="shared" si="26"/>
        <v>1.5613425925925924E-9</v>
      </c>
      <c r="BC37">
        <f t="shared" si="27"/>
        <v>5.620833333333333E-13</v>
      </c>
      <c r="BD37" s="1">
        <v>51.44</v>
      </c>
      <c r="BE37">
        <v>14.05</v>
      </c>
      <c r="BF37">
        <v>0.08</v>
      </c>
      <c r="BG37" s="1">
        <v>872.1</v>
      </c>
      <c r="BH37">
        <f t="shared" si="28"/>
        <v>8.7210000000000002E-27</v>
      </c>
      <c r="BI37">
        <f t="shared" si="29"/>
        <v>1.2920000000000001E-9</v>
      </c>
      <c r="BJ37">
        <f t="shared" si="30"/>
        <v>5.8140000000000003E-13</v>
      </c>
      <c r="BK37" s="1">
        <v>64.650000000000006</v>
      </c>
      <c r="BL37">
        <v>13.28</v>
      </c>
      <c r="BM37">
        <v>0.08</v>
      </c>
      <c r="BN37" s="1">
        <v>1085</v>
      </c>
      <c r="BO37">
        <f t="shared" si="31"/>
        <v>1.0849999999999999E-26</v>
      </c>
      <c r="BP37">
        <f t="shared" si="32"/>
        <v>9.6759809750297258E-10</v>
      </c>
      <c r="BQ37">
        <f t="shared" si="33"/>
        <v>5.6120689655172406E-13</v>
      </c>
      <c r="BR37" s="1">
        <v>78.95</v>
      </c>
      <c r="BS37">
        <v>12.56</v>
      </c>
      <c r="BT37">
        <v>0.08</v>
      </c>
      <c r="BU37" s="1">
        <v>1350</v>
      </c>
      <c r="BV37">
        <f t="shared" si="34"/>
        <v>1.3499999999999999E-26</v>
      </c>
      <c r="BW37">
        <f t="shared" si="35"/>
        <v>6.3281249999999998E-10</v>
      </c>
      <c r="BX37">
        <f t="shared" si="36"/>
        <v>5.0624999999999999E-13</v>
      </c>
      <c r="BY37" s="1">
        <v>93.41</v>
      </c>
      <c r="BZ37">
        <v>11.69</v>
      </c>
      <c r="CA37">
        <v>0.08</v>
      </c>
      <c r="CB37" s="1">
        <v>-9</v>
      </c>
      <c r="CC37">
        <f t="shared" si="37"/>
        <v>-8.9999999999999996E-29</v>
      </c>
      <c r="CD37">
        <f t="shared" si="38"/>
        <v>-4.687500000000001E-13</v>
      </c>
      <c r="CE37">
        <f t="shared" si="39"/>
        <v>-1.1250000000000001E-15</v>
      </c>
      <c r="CF37" s="1">
        <v>-9</v>
      </c>
      <c r="CG37">
        <v>-9</v>
      </c>
      <c r="CH37">
        <v>-9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E25" sqref="E25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209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  <c r="C3">
        <v>-11.412176981659682</v>
      </c>
    </row>
    <row r="4" spans="1:3">
      <c r="A4" t="s">
        <v>203</v>
      </c>
      <c r="B4">
        <v>-0.25963731050575611</v>
      </c>
      <c r="C4">
        <v>-10.903267191639904</v>
      </c>
    </row>
    <row r="5" spans="1:3">
      <c r="A5" t="s">
        <v>204</v>
      </c>
      <c r="B5">
        <v>-0.14874165128092473</v>
      </c>
      <c r="C5">
        <v>-10.699336934681169</v>
      </c>
    </row>
    <row r="6" spans="1:3">
      <c r="A6" t="s">
        <v>205</v>
      </c>
      <c r="B6">
        <v>-0.10237290870955855</v>
      </c>
      <c r="C6">
        <v>-10.370392288840957</v>
      </c>
    </row>
    <row r="7" spans="1:3">
      <c r="A7" t="s">
        <v>199</v>
      </c>
      <c r="B7">
        <v>9.691001300805642E-2</v>
      </c>
      <c r="C7">
        <v>-9.8988855874749362</v>
      </c>
    </row>
    <row r="8" spans="1:3">
      <c r="A8" t="s">
        <v>206</v>
      </c>
      <c r="B8">
        <v>0.21748394421390627</v>
      </c>
      <c r="C8">
        <v>-9.8172741740518443</v>
      </c>
    </row>
    <row r="9" spans="1:3">
      <c r="A9" t="s">
        <v>201</v>
      </c>
      <c r="B9">
        <v>0.33645973384852951</v>
      </c>
      <c r="C9">
        <v>-9.8682010440085559</v>
      </c>
    </row>
    <row r="10" spans="1:3">
      <c r="A10" t="s">
        <v>103</v>
      </c>
      <c r="B10">
        <v>0.55630250076728727</v>
      </c>
      <c r="C10">
        <v>-10.08717148884144</v>
      </c>
    </row>
    <row r="11" spans="1:3">
      <c r="A11" t="s">
        <v>104</v>
      </c>
      <c r="B11">
        <v>0.65321251377534373</v>
      </c>
      <c r="C11">
        <v>-10.211308527217374</v>
      </c>
    </row>
    <row r="12" spans="1:3">
      <c r="A12" t="s">
        <v>105</v>
      </c>
      <c r="B12">
        <v>0.76342799356293722</v>
      </c>
      <c r="C12">
        <v>-10.378143538787727</v>
      </c>
    </row>
    <row r="13" spans="1:3">
      <c r="A13" t="s">
        <v>106</v>
      </c>
      <c r="B13">
        <v>0.90308998699194354</v>
      </c>
      <c r="C13">
        <v>-10.570691928442189</v>
      </c>
    </row>
    <row r="14" spans="1:3">
      <c r="A14" t="s">
        <v>107</v>
      </c>
      <c r="B14">
        <v>1.3802112417116099</v>
      </c>
      <c r="C14">
        <v>-10.833421890080349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C14" sqref="C14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211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</row>
    <row r="4" spans="1:3">
      <c r="A4" t="s">
        <v>203</v>
      </c>
      <c r="B4">
        <v>-0.25963731050575611</v>
      </c>
    </row>
    <row r="5" spans="1:3">
      <c r="A5" t="s">
        <v>204</v>
      </c>
      <c r="B5">
        <v>-0.14874165128092473</v>
      </c>
    </row>
    <row r="6" spans="1:3">
      <c r="A6" t="s">
        <v>205</v>
      </c>
      <c r="B6">
        <v>-0.10237290870955855</v>
      </c>
    </row>
    <row r="7" spans="1:3">
      <c r="A7" t="s">
        <v>199</v>
      </c>
      <c r="B7">
        <v>9.691001300805642E-2</v>
      </c>
      <c r="C7">
        <v>-10.842869755446348</v>
      </c>
    </row>
    <row r="8" spans="1:3">
      <c r="A8" t="s">
        <v>206</v>
      </c>
      <c r="B8">
        <v>0.21748394421390627</v>
      </c>
      <c r="C8">
        <v>-10.431584915829523</v>
      </c>
    </row>
    <row r="9" spans="1:3">
      <c r="A9" t="s">
        <v>201</v>
      </c>
      <c r="B9">
        <v>0.33645973384852951</v>
      </c>
      <c r="C9">
        <v>-10.387460279821576</v>
      </c>
    </row>
    <row r="10" spans="1:3">
      <c r="A10" t="s">
        <v>103</v>
      </c>
      <c r="B10">
        <v>0.55630250076728727</v>
      </c>
      <c r="C10">
        <v>-10.659721173261554</v>
      </c>
    </row>
    <row r="11" spans="1:3">
      <c r="A11" t="s">
        <v>104</v>
      </c>
      <c r="B11">
        <v>0.65321251377534373</v>
      </c>
      <c r="C11">
        <v>-10.775035533283837</v>
      </c>
    </row>
    <row r="12" spans="1:3">
      <c r="A12" t="s">
        <v>105</v>
      </c>
      <c r="B12">
        <v>0.76342799356293722</v>
      </c>
      <c r="C12">
        <v>-10.796629447179576</v>
      </c>
    </row>
    <row r="13" spans="1:3">
      <c r="A13" t="s">
        <v>106</v>
      </c>
      <c r="B13">
        <v>0.90308998699194354</v>
      </c>
      <c r="C13">
        <v>-10.771214799019351</v>
      </c>
    </row>
    <row r="14" spans="1:3">
      <c r="A14" t="s">
        <v>107</v>
      </c>
      <c r="B14">
        <v>1.3802112417116099</v>
      </c>
      <c r="C14">
        <v>-10.745935547085661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C14" sqref="C14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213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</row>
    <row r="4" spans="1:3">
      <c r="A4" t="s">
        <v>203</v>
      </c>
      <c r="B4">
        <v>-0.25963731050575611</v>
      </c>
    </row>
    <row r="5" spans="1:3">
      <c r="A5" t="s">
        <v>204</v>
      </c>
      <c r="B5">
        <v>-0.14874165128092473</v>
      </c>
    </row>
    <row r="6" spans="1:3">
      <c r="A6" t="s">
        <v>205</v>
      </c>
      <c r="B6">
        <v>-0.10237290870955855</v>
      </c>
    </row>
    <row r="7" spans="1:3">
      <c r="A7" t="s">
        <v>199</v>
      </c>
      <c r="B7">
        <v>9.691001300805642E-2</v>
      </c>
      <c r="C7">
        <v>-11.630116510664521</v>
      </c>
    </row>
    <row r="8" spans="1:3">
      <c r="A8" t="s">
        <v>206</v>
      </c>
      <c r="B8">
        <v>0.21748394421390627</v>
      </c>
      <c r="C8">
        <v>-11.711384984285466</v>
      </c>
    </row>
    <row r="9" spans="1:3">
      <c r="A9" t="s">
        <v>201</v>
      </c>
      <c r="B9">
        <v>0.33645973384852951</v>
      </c>
      <c r="C9">
        <v>-11.805492052276614</v>
      </c>
    </row>
    <row r="10" spans="1:3">
      <c r="A10" t="s">
        <v>103</v>
      </c>
      <c r="B10">
        <v>0.55630250076728727</v>
      </c>
      <c r="C10">
        <v>-12.167012349987997</v>
      </c>
    </row>
    <row r="11" spans="1:3">
      <c r="A11" t="s">
        <v>104</v>
      </c>
      <c r="B11">
        <v>0.65321251377534373</v>
      </c>
      <c r="C11">
        <v>-12.336110701377338</v>
      </c>
    </row>
    <row r="12" spans="1:3">
      <c r="A12" t="s">
        <v>105</v>
      </c>
      <c r="B12">
        <v>0.76342799356293722</v>
      </c>
      <c r="C12">
        <v>-12.503690806811671</v>
      </c>
    </row>
    <row r="13" spans="1:3">
      <c r="A13" t="s">
        <v>106</v>
      </c>
      <c r="B13">
        <v>0.90308998699194354</v>
      </c>
      <c r="C13">
        <v>-12.637729634890112</v>
      </c>
    </row>
    <row r="14" spans="1:3">
      <c r="A14" t="s">
        <v>107</v>
      </c>
      <c r="B14">
        <v>1.3802112417116099</v>
      </c>
      <c r="C14">
        <v>-12.976130498611667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I29" sqref="I29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215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</row>
    <row r="4" spans="1:3">
      <c r="A4" t="s">
        <v>203</v>
      </c>
      <c r="B4">
        <v>-0.25963731050575611</v>
      </c>
    </row>
    <row r="5" spans="1:3">
      <c r="A5" t="s">
        <v>204</v>
      </c>
      <c r="B5">
        <v>-0.14874165128092473</v>
      </c>
    </row>
    <row r="6" spans="1:3">
      <c r="A6" t="s">
        <v>205</v>
      </c>
      <c r="B6">
        <v>-0.10237290870955855</v>
      </c>
    </row>
    <row r="7" spans="1:3">
      <c r="A7" t="s">
        <v>199</v>
      </c>
      <c r="B7">
        <v>9.691001300805642E-2</v>
      </c>
      <c r="C7">
        <v>-9.9865223471329703</v>
      </c>
    </row>
    <row r="8" spans="1:3">
      <c r="A8" t="s">
        <v>206</v>
      </c>
      <c r="B8">
        <v>0.21748394421390627</v>
      </c>
    </row>
    <row r="9" spans="1:3">
      <c r="A9" t="s">
        <v>201</v>
      </c>
      <c r="B9">
        <v>0.33645973384852951</v>
      </c>
    </row>
    <row r="10" spans="1:3">
      <c r="A10" t="s">
        <v>103</v>
      </c>
      <c r="B10">
        <v>0.55630250076728727</v>
      </c>
      <c r="C10">
        <v>-10.388011311916021</v>
      </c>
    </row>
    <row r="11" spans="1:3">
      <c r="A11" t="s">
        <v>104</v>
      </c>
      <c r="B11">
        <v>0.65321251377534373</v>
      </c>
      <c r="C11">
        <v>-10.501230118317869</v>
      </c>
    </row>
    <row r="12" spans="1:3">
      <c r="A12" t="s">
        <v>105</v>
      </c>
      <c r="B12">
        <v>0.76342799356293722</v>
      </c>
      <c r="C12">
        <v>-10.71669877129645</v>
      </c>
    </row>
    <row r="13" spans="1:3">
      <c r="A13" t="s">
        <v>106</v>
      </c>
      <c r="B13">
        <v>0.90308998699194354</v>
      </c>
      <c r="C13">
        <v>-10.889789200135056</v>
      </c>
    </row>
    <row r="14" spans="1:3">
      <c r="A14" t="s">
        <v>107</v>
      </c>
      <c r="B14">
        <v>1.3802112417116099</v>
      </c>
      <c r="C14">
        <v>-11.439346265744884</v>
      </c>
    </row>
  </sheetData>
  <phoneticPr fontId="1" type="noConversion"/>
  <pageMargins left="0.75" right="0.75" top="1" bottom="1" header="0.5" footer="0.5"/>
  <pageSetup orientation="portrait" horizontalDpi="4294967292" verticalDpi="4294967292"/>
  <headerFooter>
    <oddHeader>&amp;CREJECTED - DUPLICATE</oddHeader>
  </headerFooter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tabSelected="1" view="pageLayout" workbookViewId="0">
      <selection activeCell="F11" sqref="F11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143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  <c r="C3">
        <v>-11.560176981659682</v>
      </c>
    </row>
    <row r="4" spans="1:3">
      <c r="A4" t="s">
        <v>203</v>
      </c>
      <c r="B4">
        <v>-0.25963731050575611</v>
      </c>
      <c r="C4">
        <v>-11.179267191639903</v>
      </c>
    </row>
    <row r="5" spans="1:3">
      <c r="A5" t="s">
        <v>204</v>
      </c>
      <c r="B5">
        <v>-0.14874165128092473</v>
      </c>
      <c r="C5">
        <v>-11.139336934681168</v>
      </c>
    </row>
    <row r="6" spans="1:3">
      <c r="A6" t="s">
        <v>205</v>
      </c>
      <c r="B6">
        <v>-0.10237290870955855</v>
      </c>
      <c r="C6">
        <v>-10.806392288840959</v>
      </c>
    </row>
    <row r="7" spans="1:3">
      <c r="A7" t="s">
        <v>199</v>
      </c>
      <c r="B7">
        <v>9.691001300805642E-2</v>
      </c>
      <c r="C7">
        <v>-9.9865223471329703</v>
      </c>
    </row>
    <row r="8" spans="1:3">
      <c r="A8" t="s">
        <v>200</v>
      </c>
      <c r="B8">
        <v>0.21748394421390627</v>
      </c>
    </row>
    <row r="9" spans="1:3">
      <c r="A9" t="s">
        <v>201</v>
      </c>
      <c r="B9">
        <v>0.33645973384852951</v>
      </c>
    </row>
    <row r="10" spans="1:3">
      <c r="A10" t="s">
        <v>103</v>
      </c>
      <c r="B10">
        <v>0.55630250076728727</v>
      </c>
      <c r="C10">
        <v>-10.332780601556063</v>
      </c>
    </row>
    <row r="11" spans="1:3">
      <c r="A11" t="s">
        <v>104</v>
      </c>
      <c r="B11">
        <v>0.65321251377534373</v>
      </c>
      <c r="C11">
        <v>-10.459170185888921</v>
      </c>
    </row>
    <row r="12" spans="1:3">
      <c r="A12" t="s">
        <v>105</v>
      </c>
      <c r="B12">
        <v>0.76342799356293722</v>
      </c>
      <c r="C12">
        <v>-10.559905576740352</v>
      </c>
    </row>
    <row r="13" spans="1:3">
      <c r="A13" t="s">
        <v>106</v>
      </c>
      <c r="B13">
        <v>0.90308998699194354</v>
      </c>
    </row>
    <row r="14" spans="1:3">
      <c r="A14" t="s">
        <v>107</v>
      </c>
      <c r="B14">
        <v>1.3802112417116099</v>
      </c>
      <c r="C14">
        <v>-11.439346265744884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E39" sqref="E39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217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  <c r="C3">
        <v>-11.560176981659682</v>
      </c>
    </row>
    <row r="4" spans="1:3">
      <c r="A4" t="s">
        <v>203</v>
      </c>
      <c r="B4">
        <v>-0.25963731050575611</v>
      </c>
      <c r="C4">
        <v>-11.179267191639903</v>
      </c>
    </row>
    <row r="5" spans="1:3">
      <c r="A5" t="s">
        <v>204</v>
      </c>
      <c r="B5">
        <v>-0.14874165128092473</v>
      </c>
      <c r="C5">
        <v>-11.139336934681168</v>
      </c>
    </row>
    <row r="6" spans="1:3">
      <c r="A6" t="s">
        <v>205</v>
      </c>
      <c r="B6">
        <v>-0.10237290870955855</v>
      </c>
      <c r="C6">
        <v>-10.806392288840959</v>
      </c>
    </row>
    <row r="7" spans="1:3">
      <c r="A7" t="s">
        <v>199</v>
      </c>
      <c r="B7">
        <v>9.691001300805642E-2</v>
      </c>
    </row>
    <row r="8" spans="1:3">
      <c r="A8" t="s">
        <v>200</v>
      </c>
      <c r="B8">
        <v>0.21748394421390627</v>
      </c>
    </row>
    <row r="9" spans="1:3">
      <c r="A9" t="s">
        <v>201</v>
      </c>
      <c r="B9">
        <v>0.33645973384852951</v>
      </c>
    </row>
    <row r="10" spans="1:3">
      <c r="A10" t="s">
        <v>103</v>
      </c>
      <c r="B10">
        <v>0.55630250076728727</v>
      </c>
      <c r="C10">
        <v>-10.433660731141751</v>
      </c>
    </row>
    <row r="11" spans="1:3">
      <c r="A11" t="s">
        <v>104</v>
      </c>
      <c r="B11">
        <v>0.65321251377534373</v>
      </c>
      <c r="C11">
        <v>-10.542824847900256</v>
      </c>
    </row>
    <row r="12" spans="1:3">
      <c r="A12" t="s">
        <v>105</v>
      </c>
      <c r="B12">
        <v>0.76342799356293722</v>
      </c>
      <c r="C12">
        <v>-10.711349963078769</v>
      </c>
    </row>
    <row r="13" spans="1:3">
      <c r="A13" t="s">
        <v>106</v>
      </c>
      <c r="B13">
        <v>0.90308998699194354</v>
      </c>
      <c r="C13">
        <v>-10.931953357515138</v>
      </c>
    </row>
    <row r="14" spans="1:3">
      <c r="A14" t="s">
        <v>107</v>
      </c>
      <c r="B14">
        <v>1.3802112417116099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headerFooter>
    <oddHeader>&amp;CREJECTED: DUPLICATE</oddHeader>
  </headerFooter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D13" sqref="D13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218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  <c r="C3">
        <v>-11.624176981659682</v>
      </c>
    </row>
    <row r="4" spans="1:3">
      <c r="A4" t="s">
        <v>203</v>
      </c>
      <c r="B4">
        <v>-0.25963731050575611</v>
      </c>
      <c r="C4">
        <v>-11.135267191639905</v>
      </c>
    </row>
    <row r="5" spans="1:3">
      <c r="A5" t="s">
        <v>204</v>
      </c>
      <c r="B5">
        <v>-0.14874165128092473</v>
      </c>
      <c r="C5">
        <v>-10.923336934681169</v>
      </c>
    </row>
    <row r="6" spans="1:3">
      <c r="A6" t="s">
        <v>205</v>
      </c>
      <c r="B6">
        <v>-0.10237290870955855</v>
      </c>
      <c r="C6">
        <v>-10.610392288840957</v>
      </c>
    </row>
    <row r="7" spans="1:3">
      <c r="A7" t="s">
        <v>199</v>
      </c>
      <c r="B7">
        <v>9.691001300805642E-2</v>
      </c>
      <c r="C7">
        <v>-10.200824927584771</v>
      </c>
    </row>
    <row r="8" spans="1:3">
      <c r="A8" t="s">
        <v>200</v>
      </c>
      <c r="B8">
        <v>0.21748394421390627</v>
      </c>
      <c r="C8">
        <v>-10.058037070826437</v>
      </c>
    </row>
    <row r="9" spans="1:3">
      <c r="A9" t="s">
        <v>201</v>
      </c>
      <c r="B9">
        <v>0.33645973384852951</v>
      </c>
      <c r="C9">
        <v>-10.043428828242092</v>
      </c>
    </row>
    <row r="10" spans="1:3">
      <c r="A10" t="s">
        <v>103</v>
      </c>
      <c r="B10">
        <v>0.55630250076728727</v>
      </c>
      <c r="C10">
        <v>-10.260098170303923</v>
      </c>
    </row>
    <row r="11" spans="1:3">
      <c r="A11" t="s">
        <v>104</v>
      </c>
      <c r="B11">
        <v>0.65321251377534373</v>
      </c>
      <c r="C11">
        <v>-10.444744283509726</v>
      </c>
    </row>
    <row r="12" spans="1:3">
      <c r="A12" t="s">
        <v>105</v>
      </c>
      <c r="B12">
        <v>0.76342799356293722</v>
      </c>
      <c r="C12">
        <v>-10.636388020107855</v>
      </c>
    </row>
    <row r="13" spans="1:3">
      <c r="A13" t="s">
        <v>106</v>
      </c>
      <c r="B13">
        <v>0.90308998699194354</v>
      </c>
      <c r="C13">
        <v>-10.896025330613611</v>
      </c>
    </row>
    <row r="14" spans="1:3">
      <c r="A14" t="s">
        <v>107</v>
      </c>
      <c r="B14">
        <v>1.3802112417116099</v>
      </c>
      <c r="C14">
        <v>-11.22457160795183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C14" sqref="C14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220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  <c r="C3">
        <v>-10.900176981659682</v>
      </c>
    </row>
    <row r="4" spans="1:3">
      <c r="A4" t="s">
        <v>203</v>
      </c>
      <c r="B4">
        <v>-0.25963731050575611</v>
      </c>
      <c r="C4">
        <v>-10.383267191639904</v>
      </c>
    </row>
    <row r="5" spans="1:3">
      <c r="A5" t="s">
        <v>204</v>
      </c>
      <c r="B5">
        <v>-0.14874165128092473</v>
      </c>
      <c r="C5">
        <v>-10.21933693468117</v>
      </c>
    </row>
    <row r="6" spans="1:3">
      <c r="A6" t="s">
        <v>205</v>
      </c>
      <c r="B6">
        <v>-0.10237290870955855</v>
      </c>
      <c r="C6">
        <v>-9.8823922888409577</v>
      </c>
    </row>
    <row r="7" spans="1:3">
      <c r="A7" t="s">
        <v>199</v>
      </c>
      <c r="B7">
        <v>9.691001300805642E-2</v>
      </c>
      <c r="C7">
        <v>-9.5953030905892263</v>
      </c>
    </row>
    <row r="8" spans="1:3">
      <c r="A8" t="s">
        <v>200</v>
      </c>
      <c r="B8">
        <v>0.21748394421390627</v>
      </c>
      <c r="C8">
        <v>-9.5425309961653415</v>
      </c>
    </row>
    <row r="9" spans="1:3">
      <c r="A9" t="s">
        <v>201</v>
      </c>
      <c r="B9">
        <v>0.33645973384852951</v>
      </c>
      <c r="C9">
        <v>-9.6797866879636789</v>
      </c>
    </row>
    <row r="10" spans="1:3">
      <c r="A10" t="s">
        <v>103</v>
      </c>
      <c r="B10">
        <v>0.55630250076728727</v>
      </c>
      <c r="C10">
        <v>-10.029188389127482</v>
      </c>
    </row>
    <row r="11" spans="1:3">
      <c r="A11" t="s">
        <v>104</v>
      </c>
      <c r="B11">
        <v>0.65321251377534373</v>
      </c>
      <c r="C11">
        <v>-10.204119982655925</v>
      </c>
    </row>
    <row r="12" spans="1:3">
      <c r="A12" t="s">
        <v>105</v>
      </c>
      <c r="B12">
        <v>0.76342799356293722</v>
      </c>
      <c r="C12">
        <v>-10.417779852075071</v>
      </c>
    </row>
    <row r="13" spans="1:3">
      <c r="A13" t="s">
        <v>106</v>
      </c>
      <c r="B13">
        <v>0.90308998699194354</v>
      </c>
      <c r="C13">
        <v>-10.495019701104757</v>
      </c>
    </row>
    <row r="14" spans="1:3">
      <c r="A14" t="s">
        <v>107</v>
      </c>
      <c r="B14">
        <v>1.3802112417116099</v>
      </c>
      <c r="C14">
        <v>-10.742321425130816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C14" sqref="C14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52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  <c r="C3">
        <v>-12.264176981659682</v>
      </c>
    </row>
    <row r="4" spans="1:3">
      <c r="A4" t="s">
        <v>203</v>
      </c>
      <c r="B4">
        <v>-0.25963731050575611</v>
      </c>
      <c r="C4">
        <v>-11.951267191639905</v>
      </c>
    </row>
    <row r="5" spans="1:3">
      <c r="A5" t="s">
        <v>204</v>
      </c>
      <c r="B5">
        <v>-0.14874165128092473</v>
      </c>
      <c r="C5">
        <v>-11.615336934681169</v>
      </c>
    </row>
    <row r="6" spans="1:3">
      <c r="A6" t="s">
        <v>205</v>
      </c>
      <c r="B6">
        <v>-0.10237290870955855</v>
      </c>
      <c r="C6">
        <v>-11.110392288840957</v>
      </c>
    </row>
    <row r="7" spans="1:3">
      <c r="A7" t="s">
        <v>199</v>
      </c>
      <c r="B7">
        <v>9.691001300805642E-2</v>
      </c>
      <c r="C7">
        <v>-10.776120035309249</v>
      </c>
    </row>
    <row r="8" spans="1:3">
      <c r="A8" t="s">
        <v>200</v>
      </c>
      <c r="B8">
        <v>0.21748394421390627</v>
      </c>
      <c r="C8">
        <v>-10.759269266348314</v>
      </c>
    </row>
    <row r="9" spans="1:3">
      <c r="A9" t="s">
        <v>201</v>
      </c>
      <c r="B9">
        <v>0.33645973384852951</v>
      </c>
      <c r="C9">
        <v>-10.859425346712296</v>
      </c>
    </row>
    <row r="10" spans="1:3">
      <c r="A10" t="s">
        <v>103</v>
      </c>
      <c r="B10">
        <v>0.55630250076728727</v>
      </c>
      <c r="C10">
        <v>-11.163834183723433</v>
      </c>
    </row>
    <row r="11" spans="1:3">
      <c r="A11" t="s">
        <v>104</v>
      </c>
      <c r="B11">
        <v>0.65321251377534373</v>
      </c>
      <c r="C11">
        <v>-11.181422237230151</v>
      </c>
    </row>
    <row r="12" spans="1:3">
      <c r="A12" t="s">
        <v>105</v>
      </c>
      <c r="B12">
        <v>0.76342799356293722</v>
      </c>
      <c r="C12">
        <v>-11.219235882797905</v>
      </c>
    </row>
    <row r="13" spans="1:3">
      <c r="A13" t="s">
        <v>106</v>
      </c>
      <c r="B13">
        <v>0.90308998699194354</v>
      </c>
      <c r="C13">
        <v>-11.128208221173148</v>
      </c>
    </row>
    <row r="14" spans="1:3">
      <c r="A14" t="s">
        <v>107</v>
      </c>
      <c r="B14">
        <v>1.3802112417116099</v>
      </c>
      <c r="C14">
        <v>-11.270835210307229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F29" sqref="F29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54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  <c r="C3">
        <v>-12.056176981659682</v>
      </c>
    </row>
    <row r="4" spans="1:3">
      <c r="A4" t="s">
        <v>203</v>
      </c>
      <c r="B4">
        <v>-0.25963731050575611</v>
      </c>
      <c r="C4">
        <v>-11.775267191639905</v>
      </c>
    </row>
    <row r="5" spans="1:3">
      <c r="A5" t="s">
        <v>204</v>
      </c>
      <c r="B5">
        <v>-0.14874165128092473</v>
      </c>
      <c r="C5">
        <v>-11.87933693468117</v>
      </c>
    </row>
    <row r="6" spans="1:3">
      <c r="A6" t="s">
        <v>205</v>
      </c>
      <c r="B6">
        <v>-0.10237290870955855</v>
      </c>
      <c r="C6">
        <v>-11.054392288840958</v>
      </c>
    </row>
    <row r="7" spans="1:3">
      <c r="A7" t="s">
        <v>199</v>
      </c>
      <c r="B7">
        <v>9.691001300805642E-2</v>
      </c>
      <c r="C7">
        <v>-10.772092737554228</v>
      </c>
    </row>
    <row r="8" spans="1:3">
      <c r="A8" t="s">
        <v>200</v>
      </c>
      <c r="B8">
        <v>0.21748394421390627</v>
      </c>
      <c r="C8">
        <v>-10.722494970530738</v>
      </c>
    </row>
    <row r="9" spans="1:3">
      <c r="A9" t="s">
        <v>201</v>
      </c>
      <c r="B9">
        <v>0.33645973384852951</v>
      </c>
      <c r="C9">
        <v>-10.786353734500937</v>
      </c>
    </row>
    <row r="10" spans="1:3">
      <c r="A10" t="s">
        <v>103</v>
      </c>
      <c r="B10">
        <v>0.55630250076728727</v>
      </c>
      <c r="C10">
        <v>-11.039370691899274</v>
      </c>
    </row>
    <row r="11" spans="1:3">
      <c r="A11" t="s">
        <v>104</v>
      </c>
      <c r="B11">
        <v>0.65321251377534373</v>
      </c>
      <c r="C11">
        <v>-11.156144577376839</v>
      </c>
    </row>
    <row r="12" spans="1:3">
      <c r="A12" t="s">
        <v>105</v>
      </c>
      <c r="B12">
        <v>0.76342799356293722</v>
      </c>
      <c r="C12">
        <v>-11.307897946220235</v>
      </c>
    </row>
    <row r="13" spans="1:3">
      <c r="A13" t="s">
        <v>106</v>
      </c>
      <c r="B13">
        <v>0.90308998699194354</v>
      </c>
      <c r="C13">
        <v>-11.420359286912001</v>
      </c>
    </row>
    <row r="14" spans="1:3">
      <c r="A14" t="s">
        <v>107</v>
      </c>
      <c r="B14">
        <v>1.3802112417116099</v>
      </c>
      <c r="C14">
        <v>-11.794186859324631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T33"/>
  <sheetViews>
    <sheetView zoomScale="125" workbookViewId="0">
      <selection activeCell="CQ18" sqref="CQ18"/>
    </sheetView>
  </sheetViews>
  <sheetFormatPr baseColWidth="10" defaultRowHeight="13"/>
  <cols>
    <col min="2" max="2" width="13.28515625" customWidth="1"/>
    <col min="3" max="3" width="16" customWidth="1"/>
    <col min="4" max="4" width="11.5703125" hidden="1" customWidth="1"/>
    <col min="5" max="5" width="0" hidden="1" customWidth="1"/>
    <col min="6" max="6" width="14.7109375" hidden="1" customWidth="1"/>
    <col min="7" max="8" width="10.7109375" hidden="1" customWidth="1"/>
    <col min="9" max="9" width="12.42578125" style="2" hidden="1" customWidth="1"/>
    <col min="10" max="10" width="13" style="2" hidden="1" customWidth="1"/>
    <col min="11" max="11" width="12.42578125" style="2" hidden="1" customWidth="1"/>
    <col min="12" max="12" width="12.42578125" style="2" customWidth="1"/>
    <col min="13" max="13" width="15.5703125" style="2" customWidth="1"/>
    <col min="14" max="15" width="10.7109375" customWidth="1"/>
    <col min="16" max="16" width="12.5703125" customWidth="1"/>
    <col min="17" max="17" width="13" style="2" customWidth="1"/>
    <col min="18" max="19" width="12.42578125" style="2" customWidth="1"/>
    <col min="20" max="20" width="14.42578125" style="2" bestFit="1" customWidth="1"/>
    <col min="21" max="22" width="10.7109375" customWidth="1"/>
    <col min="23" max="23" width="12.5703125" customWidth="1"/>
    <col min="24" max="24" width="13" style="2" customWidth="1"/>
    <col min="25" max="26" width="12.42578125" style="2" customWidth="1"/>
    <col min="27" max="27" width="14.42578125" style="2" bestFit="1" customWidth="1"/>
    <col min="28" max="29" width="10.7109375" customWidth="1"/>
    <col min="30" max="30" width="12.5703125" customWidth="1"/>
    <col min="31" max="31" width="13" style="2" customWidth="1"/>
    <col min="32" max="33" width="12.42578125" style="2" customWidth="1"/>
    <col min="34" max="34" width="14.140625" style="2" bestFit="1" customWidth="1"/>
    <col min="35" max="35" width="10.7109375" customWidth="1"/>
    <col min="36" max="36" width="13" style="2" customWidth="1"/>
    <col min="37" max="38" width="12.42578125" style="2" customWidth="1"/>
    <col min="39" max="39" width="16.7109375" style="2" customWidth="1"/>
    <col min="40" max="43" width="10.7109375" customWidth="1"/>
    <col min="44" max="44" width="13" style="2" customWidth="1"/>
    <col min="45" max="46" width="12.42578125" style="2" customWidth="1"/>
    <col min="47" max="47" width="13.28515625" style="2" bestFit="1" customWidth="1"/>
    <col min="48" max="51" width="10.7109375" customWidth="1"/>
    <col min="52" max="52" width="13" style="2" customWidth="1"/>
    <col min="53" max="54" width="12.42578125" style="2" customWidth="1"/>
    <col min="55" max="55" width="14.42578125" style="2" bestFit="1" customWidth="1"/>
    <col min="56" max="59" width="10.7109375" customWidth="1"/>
    <col min="60" max="60" width="13" style="2" customWidth="1"/>
    <col min="61" max="62" width="12.42578125" style="2" customWidth="1"/>
    <col min="63" max="63" width="15" style="2" bestFit="1" customWidth="1"/>
    <col min="64" max="67" width="10.7109375" customWidth="1"/>
    <col min="68" max="68" width="13" style="2" customWidth="1"/>
    <col min="69" max="70" width="12.42578125" style="2" customWidth="1"/>
    <col min="71" max="71" width="15" style="2" bestFit="1" customWidth="1"/>
    <col min="72" max="75" width="10.7109375" customWidth="1"/>
    <col min="76" max="76" width="13" style="2" customWidth="1"/>
    <col min="77" max="78" width="12.42578125" style="2" customWidth="1"/>
    <col min="79" max="79" width="15" style="2" bestFit="1" customWidth="1"/>
    <col min="80" max="83" width="10.7109375" customWidth="1"/>
    <col min="84" max="84" width="13" style="2" customWidth="1"/>
    <col min="85" max="86" width="12.42578125" style="2" customWidth="1"/>
    <col min="87" max="87" width="15" style="2" bestFit="1" customWidth="1"/>
    <col min="88" max="91" width="10.7109375" customWidth="1"/>
    <col min="92" max="92" width="13" style="2" customWidth="1"/>
    <col min="93" max="94" width="12.42578125" style="2" customWidth="1"/>
    <col min="95" max="95" width="15.5703125" style="2" bestFit="1" customWidth="1"/>
    <col min="96" max="98" width="10.7109375" customWidth="1"/>
  </cols>
  <sheetData>
    <row r="1" spans="1:98">
      <c r="C1" t="s">
        <v>129</v>
      </c>
      <c r="D1" t="s">
        <v>130</v>
      </c>
      <c r="E1" t="s">
        <v>131</v>
      </c>
      <c r="F1" t="s">
        <v>0</v>
      </c>
      <c r="G1" t="s">
        <v>1</v>
      </c>
    </row>
    <row r="2" spans="1:98">
      <c r="A2" t="s">
        <v>51</v>
      </c>
      <c r="B2" t="s">
        <v>136</v>
      </c>
      <c r="C2" t="s">
        <v>2</v>
      </c>
      <c r="D2" t="s">
        <v>3</v>
      </c>
      <c r="E2" t="s">
        <v>4</v>
      </c>
      <c r="F2" t="s">
        <v>5</v>
      </c>
    </row>
    <row r="3" spans="1:98">
      <c r="C3" t="s">
        <v>6</v>
      </c>
      <c r="D3" t="s">
        <v>7</v>
      </c>
      <c r="E3" t="s">
        <v>8</v>
      </c>
    </row>
    <row r="4" spans="1:98">
      <c r="C4" t="s">
        <v>9</v>
      </c>
      <c r="D4" t="s">
        <v>10</v>
      </c>
      <c r="E4">
        <v>30</v>
      </c>
    </row>
    <row r="5" spans="1:98">
      <c r="C5" t="s">
        <v>11</v>
      </c>
      <c r="D5" t="s">
        <v>12</v>
      </c>
      <c r="E5" t="s">
        <v>13</v>
      </c>
    </row>
    <row r="6" spans="1:98">
      <c r="C6" t="s">
        <v>144</v>
      </c>
      <c r="D6" t="s">
        <v>145</v>
      </c>
      <c r="E6" t="s">
        <v>146</v>
      </c>
      <c r="F6" t="s">
        <v>147</v>
      </c>
      <c r="G6" t="s">
        <v>148</v>
      </c>
      <c r="H6" t="s">
        <v>149</v>
      </c>
      <c r="I6" s="2" t="s">
        <v>112</v>
      </c>
      <c r="J6" s="2" t="s">
        <v>118</v>
      </c>
      <c r="K6" s="2" t="s">
        <v>117</v>
      </c>
      <c r="L6" s="2" t="s">
        <v>73</v>
      </c>
      <c r="M6" s="2" t="s">
        <v>72</v>
      </c>
      <c r="N6" t="s">
        <v>150</v>
      </c>
      <c r="O6" t="s">
        <v>151</v>
      </c>
      <c r="P6" t="s">
        <v>114</v>
      </c>
      <c r="Q6" s="2" t="s">
        <v>120</v>
      </c>
      <c r="R6" s="2" t="s">
        <v>121</v>
      </c>
      <c r="S6" s="2" t="s">
        <v>74</v>
      </c>
      <c r="T6" s="2" t="s">
        <v>75</v>
      </c>
      <c r="U6" t="s">
        <v>152</v>
      </c>
      <c r="V6" t="s">
        <v>153</v>
      </c>
      <c r="W6" t="s">
        <v>115</v>
      </c>
      <c r="X6" s="2" t="s">
        <v>124</v>
      </c>
      <c r="Y6" s="2" t="s">
        <v>125</v>
      </c>
      <c r="Z6" s="2" t="s">
        <v>76</v>
      </c>
      <c r="AA6" s="2" t="s">
        <v>77</v>
      </c>
      <c r="AB6" t="s">
        <v>154</v>
      </c>
      <c r="AC6" t="s">
        <v>155</v>
      </c>
      <c r="AD6" t="s">
        <v>116</v>
      </c>
      <c r="AE6" s="2" t="s">
        <v>127</v>
      </c>
      <c r="AF6" s="2" t="s">
        <v>128</v>
      </c>
      <c r="AG6" s="2" t="s">
        <v>78</v>
      </c>
      <c r="AH6" s="2" t="s">
        <v>58</v>
      </c>
      <c r="AI6" t="s">
        <v>156</v>
      </c>
      <c r="AJ6" s="2" t="s">
        <v>42</v>
      </c>
      <c r="AK6" s="2" t="s">
        <v>43</v>
      </c>
      <c r="AL6" s="2" t="s">
        <v>79</v>
      </c>
      <c r="AM6" s="2" t="s">
        <v>80</v>
      </c>
      <c r="AN6" t="s">
        <v>157</v>
      </c>
      <c r="AO6" t="s">
        <v>158</v>
      </c>
      <c r="AP6" t="s">
        <v>159</v>
      </c>
      <c r="AQ6" t="s">
        <v>160</v>
      </c>
      <c r="AR6" s="2" t="s">
        <v>45</v>
      </c>
      <c r="AS6" s="2" t="s">
        <v>46</v>
      </c>
      <c r="AT6" s="2" t="s">
        <v>81</v>
      </c>
      <c r="AU6" s="2" t="s">
        <v>82</v>
      </c>
      <c r="AV6" t="s">
        <v>161</v>
      </c>
      <c r="AW6" t="s">
        <v>162</v>
      </c>
      <c r="AX6" t="s">
        <v>163</v>
      </c>
      <c r="AY6" t="s">
        <v>164</v>
      </c>
      <c r="AZ6" s="2" t="s">
        <v>48</v>
      </c>
      <c r="BA6" s="2" t="s">
        <v>189</v>
      </c>
      <c r="BB6" s="2" t="s">
        <v>83</v>
      </c>
      <c r="BC6" s="2" t="s">
        <v>31</v>
      </c>
      <c r="BD6" t="s">
        <v>165</v>
      </c>
      <c r="BE6" t="s">
        <v>166</v>
      </c>
      <c r="BF6" t="s">
        <v>167</v>
      </c>
      <c r="BG6" t="s">
        <v>168</v>
      </c>
      <c r="BH6" s="2" t="s">
        <v>191</v>
      </c>
      <c r="BI6" s="2" t="s">
        <v>192</v>
      </c>
      <c r="BJ6" s="2" t="s">
        <v>32</v>
      </c>
      <c r="BK6" s="2" t="s">
        <v>33</v>
      </c>
      <c r="BL6" t="s">
        <v>169</v>
      </c>
      <c r="BM6" t="s">
        <v>170</v>
      </c>
      <c r="BN6" t="s">
        <v>171</v>
      </c>
      <c r="BO6" t="s">
        <v>172</v>
      </c>
      <c r="BP6" s="2" t="s">
        <v>194</v>
      </c>
      <c r="BQ6" s="2" t="s">
        <v>195</v>
      </c>
      <c r="BR6" s="2" t="s">
        <v>34</v>
      </c>
      <c r="BS6" s="2" t="s">
        <v>35</v>
      </c>
      <c r="BT6" t="s">
        <v>173</v>
      </c>
      <c r="BU6" t="s">
        <v>174</v>
      </c>
      <c r="BV6" t="s">
        <v>175</v>
      </c>
      <c r="BW6" t="s">
        <v>176</v>
      </c>
      <c r="BX6" s="2" t="s">
        <v>197</v>
      </c>
      <c r="BY6" s="2" t="s">
        <v>198</v>
      </c>
      <c r="BZ6" s="2" t="s">
        <v>36</v>
      </c>
      <c r="CA6" s="2" t="s">
        <v>37</v>
      </c>
      <c r="CB6" t="s">
        <v>177</v>
      </c>
      <c r="CC6" t="s">
        <v>178</v>
      </c>
      <c r="CD6" t="s">
        <v>179</v>
      </c>
      <c r="CE6" t="s">
        <v>180</v>
      </c>
      <c r="CF6" s="2" t="s">
        <v>66</v>
      </c>
      <c r="CG6" s="2" t="s">
        <v>67</v>
      </c>
      <c r="CH6" s="2" t="s">
        <v>38</v>
      </c>
      <c r="CI6" s="2" t="s">
        <v>39</v>
      </c>
      <c r="CJ6" t="s">
        <v>181</v>
      </c>
      <c r="CK6" t="s">
        <v>182</v>
      </c>
      <c r="CL6" t="s">
        <v>183</v>
      </c>
      <c r="CM6" t="s">
        <v>184</v>
      </c>
      <c r="CN6" s="2" t="s">
        <v>69</v>
      </c>
      <c r="CO6" s="2" t="s">
        <v>70</v>
      </c>
      <c r="CP6" s="2" t="s">
        <v>40</v>
      </c>
      <c r="CQ6" s="2" t="s">
        <v>59</v>
      </c>
      <c r="CR6" t="s">
        <v>185</v>
      </c>
      <c r="CS6" t="s">
        <v>186</v>
      </c>
      <c r="CT6" t="s">
        <v>187</v>
      </c>
    </row>
    <row r="7" spans="1:98">
      <c r="A7">
        <v>1</v>
      </c>
      <c r="C7" t="s">
        <v>17</v>
      </c>
      <c r="D7">
        <v>112.70495200000001</v>
      </c>
      <c r="E7">
        <v>-47.035983999999999</v>
      </c>
      <c r="F7" t="s">
        <v>18</v>
      </c>
      <c r="I7">
        <f>4000870000/(10^(G7/2.5))</f>
        <v>4000870000</v>
      </c>
      <c r="J7">
        <f>I7*1E-29</f>
        <v>4.0008699999999997E-20</v>
      </c>
      <c r="K7"/>
      <c r="L7"/>
      <c r="M7"/>
      <c r="Q7"/>
      <c r="R7"/>
      <c r="S7"/>
      <c r="T7"/>
      <c r="X7"/>
      <c r="Y7"/>
      <c r="Z7"/>
      <c r="AA7"/>
      <c r="AE7"/>
      <c r="AF7"/>
      <c r="AG7"/>
      <c r="AH7"/>
      <c r="AI7" s="1"/>
      <c r="AJ7"/>
      <c r="AK7"/>
      <c r="AL7"/>
      <c r="AM7"/>
      <c r="AN7" s="1"/>
      <c r="AQ7" s="1"/>
      <c r="AR7"/>
      <c r="AS7"/>
      <c r="AT7"/>
      <c r="AU7"/>
      <c r="AV7" s="1"/>
      <c r="AY7" s="1"/>
      <c r="AZ7"/>
      <c r="BA7"/>
      <c r="BB7"/>
      <c r="BC7"/>
      <c r="BD7" s="1"/>
      <c r="BG7" s="1">
        <v>15.44</v>
      </c>
      <c r="BH7">
        <f>BG7*1E-29</f>
        <v>1.5439999999999999E-28</v>
      </c>
      <c r="BI7">
        <f>BH7*30000000000/(0.00036^2)</f>
        <v>3.5740740740740734E-11</v>
      </c>
      <c r="BJ7">
        <f>LOG(3.6)</f>
        <v>0.55630250076728727</v>
      </c>
      <c r="BK7">
        <f>LOG(BI7*0.00036)</f>
        <v>-13.890533950047908</v>
      </c>
      <c r="BL7" s="1">
        <v>3.9039999999999999</v>
      </c>
      <c r="BM7">
        <v>18.149999999999999</v>
      </c>
      <c r="BN7">
        <v>0.28000000000000003</v>
      </c>
      <c r="BO7" s="1">
        <v>44.63</v>
      </c>
      <c r="BP7">
        <f>BO7*1E-29</f>
        <v>4.4630000000000004E-28</v>
      </c>
      <c r="BQ7">
        <f>BP7*30000000000/(0.00045^2)</f>
        <v>6.6118518518518527E-11</v>
      </c>
      <c r="BR7">
        <f>LOG(4.5)</f>
        <v>0.65321251377534373</v>
      </c>
      <c r="BS7">
        <f>LOG(BQ7*0.00045)</f>
        <v>-13.526464372215152</v>
      </c>
      <c r="BT7" s="1">
        <v>7.0590000000000002</v>
      </c>
      <c r="BU7">
        <v>16.510000000000002</v>
      </c>
      <c r="BV7">
        <v>0.17</v>
      </c>
      <c r="BW7" s="1">
        <v>176.1</v>
      </c>
      <c r="BX7">
        <f>BW7*1E-29</f>
        <v>1.7609999999999998E-27</v>
      </c>
      <c r="BY7">
        <f>BX7*30000000000/(0.00058^2)</f>
        <v>1.5704518430439949E-10</v>
      </c>
      <c r="BZ7">
        <f>LOG(5.8)</f>
        <v>0.76342799356293722</v>
      </c>
      <c r="CA7">
        <f>LOG(BY7*0.00058)</f>
        <v>-13.040547382875998</v>
      </c>
      <c r="CB7" s="1">
        <v>17.62</v>
      </c>
      <c r="CC7">
        <v>14.54</v>
      </c>
      <c r="CD7">
        <v>0.11</v>
      </c>
      <c r="CE7" s="1">
        <v>600.5</v>
      </c>
      <c r="CF7">
        <f>CE7*1E-29</f>
        <v>6.0049999999999996E-27</v>
      </c>
      <c r="CG7">
        <f>CF7*30000000000/(0.0008^2)</f>
        <v>2.8148437499999994E-10</v>
      </c>
      <c r="CH7">
        <f>LOG(8)</f>
        <v>0.90308998699194354</v>
      </c>
      <c r="CI7">
        <f>LOG(CG7*0.0008)</f>
        <v>-12.647455720533356</v>
      </c>
      <c r="CJ7" s="1">
        <v>44.95</v>
      </c>
      <c r="CK7">
        <v>12.57</v>
      </c>
      <c r="CL7">
        <v>0.08</v>
      </c>
      <c r="CM7" s="1">
        <v>3214</v>
      </c>
      <c r="CN7">
        <f>CM7*1E-29</f>
        <v>3.2139999999999996E-26</v>
      </c>
      <c r="CO7">
        <f>CN7*30000000000/(0.0024^2)</f>
        <v>1.6739583333333334E-10</v>
      </c>
      <c r="CP7">
        <f>LOG(24)</f>
        <v>1.3802112417116059</v>
      </c>
      <c r="CQ7">
        <f>LOG(CO7*0.0024)</f>
        <v>-12.396044114564617</v>
      </c>
      <c r="CR7" s="1">
        <v>135.6</v>
      </c>
      <c r="CS7">
        <v>8.3699999999999992</v>
      </c>
      <c r="CT7">
        <v>0.05</v>
      </c>
    </row>
    <row r="8" spans="1:98">
      <c r="A8">
        <v>2</v>
      </c>
      <c r="C8" t="s">
        <v>19</v>
      </c>
      <c r="D8">
        <v>112.707819</v>
      </c>
      <c r="E8">
        <v>-46.968456000000003</v>
      </c>
      <c r="F8" t="s">
        <v>20</v>
      </c>
      <c r="I8">
        <f t="shared" ref="I8:I28" si="0">4000870000/(10^(G8/2.5))</f>
        <v>4000870000</v>
      </c>
      <c r="J8">
        <f t="shared" ref="J8:J28" si="1">I8*1E-29</f>
        <v>4.0008699999999997E-20</v>
      </c>
      <c r="K8"/>
      <c r="L8"/>
      <c r="M8"/>
      <c r="Q8"/>
      <c r="R8"/>
      <c r="S8"/>
      <c r="T8"/>
      <c r="X8"/>
      <c r="Y8"/>
      <c r="Z8"/>
      <c r="AA8"/>
      <c r="AE8"/>
      <c r="AF8"/>
      <c r="AG8"/>
      <c r="AH8"/>
      <c r="AI8" s="1">
        <v>188.3</v>
      </c>
      <c r="AJ8">
        <f t="shared" ref="AJ8:AJ31" si="2">AI8*1E-29</f>
        <v>1.8829999999999998E-27</v>
      </c>
      <c r="AK8">
        <f t="shared" ref="AK8:AK31" si="3">AJ8*30000000000/(0.000125^2)</f>
        <v>3.6153599999999998E-9</v>
      </c>
      <c r="AL8">
        <f t="shared" ref="AL8:AL31" si="4">LOG(1.25)</f>
        <v>9.691001300805642E-2</v>
      </c>
      <c r="AM8">
        <f t="shared" ref="AM8:AM31" si="5">LOG(AK8*0.000125)</f>
        <v>-12.344938438271729</v>
      </c>
      <c r="AN8" s="1">
        <v>374900</v>
      </c>
      <c r="AO8">
        <v>17.32</v>
      </c>
      <c r="AP8">
        <v>-9</v>
      </c>
      <c r="AQ8" s="1">
        <v>582.20000000000005</v>
      </c>
      <c r="AR8">
        <f t="shared" ref="AR8:AR31" si="6">AQ8*1E-29</f>
        <v>5.8220000000000004E-27</v>
      </c>
      <c r="AS8">
        <f t="shared" ref="AS8:AS31" si="7">AR8*30000000000/(0.000165^2)</f>
        <v>6.4154269972451795E-9</v>
      </c>
      <c r="AT8">
        <f t="shared" ref="AT8:AT31" si="8">LOG(1.65)</f>
        <v>0.21748394421390627</v>
      </c>
      <c r="AU8">
        <f t="shared" ref="AU8:AU31" si="9">LOG(AS8*0.000165)</f>
        <v>-11.975290488391451</v>
      </c>
      <c r="AV8" s="1">
        <v>1159000</v>
      </c>
      <c r="AW8">
        <v>15.61</v>
      </c>
      <c r="AX8">
        <v>-9</v>
      </c>
      <c r="AY8" s="1">
        <v>562.29999999999995</v>
      </c>
      <c r="AZ8">
        <f t="shared" ref="AZ8:AZ31" si="10">AY8*1E-29</f>
        <v>5.6229999999999994E-27</v>
      </c>
      <c r="BA8">
        <f t="shared" ref="BA8:BA31" si="11">AZ8*30000000000/(0.000217^2)</f>
        <v>3.5823653082460875E-9</v>
      </c>
      <c r="BB8">
        <f t="shared" ref="BB8:BB31" si="12">LOG(2.17)</f>
        <v>0.33645973384852951</v>
      </c>
      <c r="BC8">
        <f t="shared" ref="BC8:BC31" si="13">LOG(BA8*0.000217)</f>
        <v>-12.109370395619464</v>
      </c>
      <c r="BD8" s="1">
        <v>89.97</v>
      </c>
      <c r="BE8">
        <v>15.19</v>
      </c>
      <c r="BF8">
        <v>0.17</v>
      </c>
      <c r="BG8" s="1">
        <v>555.5</v>
      </c>
      <c r="BH8">
        <f t="shared" ref="BH8:BH33" si="14">BG8*1E-29</f>
        <v>5.5549999999999995E-27</v>
      </c>
      <c r="BI8">
        <f t="shared" ref="BI8:BI33" si="15">BH8*30000000000/(0.00036^2)</f>
        <v>1.2858796296296292E-9</v>
      </c>
      <c r="BJ8">
        <f t="shared" ref="BJ8:BJ33" si="16">LOG(3.6)</f>
        <v>0.55630250076728727</v>
      </c>
      <c r="BK8">
        <f t="shared" ref="BK8:BK33" si="17">LOG(BI8*0.00036)</f>
        <v>-12.334497182770738</v>
      </c>
      <c r="BL8" s="1">
        <v>43.39</v>
      </c>
      <c r="BM8">
        <v>14.26</v>
      </c>
      <c r="BN8">
        <v>0.08</v>
      </c>
      <c r="BO8" s="1">
        <v>599.70000000000005</v>
      </c>
      <c r="BP8">
        <f t="shared" ref="BP8:BP33" si="18">BO8*1E-29</f>
        <v>5.9969999999999999E-27</v>
      </c>
      <c r="BQ8">
        <f t="shared" ref="BQ8:BQ33" si="19">BP8*30000000000/(0.00045^2)</f>
        <v>8.8844444444444444E-10</v>
      </c>
      <c r="BR8">
        <f t="shared" ref="BR8:BR33" si="20">LOG(4.5)</f>
        <v>0.65321251377534373</v>
      </c>
      <c r="BS8">
        <f t="shared" ref="BS8:BS33" si="21">LOG(BQ8*0.00045)</f>
        <v>-12.398157210217901</v>
      </c>
      <c r="BT8" s="1">
        <v>76.75</v>
      </c>
      <c r="BU8">
        <v>13.69</v>
      </c>
      <c r="BV8">
        <v>0.14000000000000001</v>
      </c>
      <c r="BW8" s="1">
        <v>1272</v>
      </c>
      <c r="BX8">
        <f t="shared" ref="BX8:BX33" si="22">BW8*1E-29</f>
        <v>1.2719999999999999E-26</v>
      </c>
      <c r="BY8">
        <f t="shared" ref="BY8:BY33" si="23">BX8*30000000000/(0.00058^2)</f>
        <v>1.1343638525564803E-9</v>
      </c>
      <c r="BZ8">
        <f t="shared" ref="BZ8:BZ33" si="24">LOG(5.8)</f>
        <v>0.76342799356293722</v>
      </c>
      <c r="CA8">
        <f t="shared" ref="CA8:CA33" si="25">LOG(BY8*0.00058)</f>
        <v>-12.18181962753088</v>
      </c>
      <c r="CB8" s="1">
        <v>91.28</v>
      </c>
      <c r="CC8">
        <v>12.39</v>
      </c>
      <c r="CD8">
        <v>0.08</v>
      </c>
      <c r="CE8" s="1">
        <v>2444</v>
      </c>
      <c r="CF8">
        <f t="shared" ref="CF8:CF33" si="26">CE8*1E-29</f>
        <v>2.4439999999999998E-26</v>
      </c>
      <c r="CG8">
        <f t="shared" ref="CG8:CG33" si="27">CF8*30000000000/(0.0008^2)</f>
        <v>1.145625E-9</v>
      </c>
      <c r="CH8">
        <f t="shared" ref="CH8:CH33" si="28">LOG(8)</f>
        <v>0.90308998699194354</v>
      </c>
      <c r="CI8">
        <f t="shared" ref="CI8:CI33" si="29">LOG(CG8*0.0008)</f>
        <v>-12.037867530701764</v>
      </c>
      <c r="CJ8" s="1">
        <v>163.69999999999999</v>
      </c>
      <c r="CK8">
        <v>11.05</v>
      </c>
      <c r="CL8">
        <v>7.0000000000000007E-2</v>
      </c>
      <c r="CM8" s="1">
        <v>10253</v>
      </c>
      <c r="CN8">
        <f t="shared" ref="CN8:CN33" si="30">CM8*1E-29</f>
        <v>1.0253E-25</v>
      </c>
      <c r="CO8">
        <f t="shared" ref="CO8:CO33" si="31">CN8*30000000000/(0.0024^2)</f>
        <v>5.3401041666666676E-10</v>
      </c>
      <c r="CP8">
        <f t="shared" ref="CP8:CP33" si="32">LOG(24)</f>
        <v>1.3802112417116059</v>
      </c>
      <c r="CQ8">
        <f t="shared" ref="CQ8:CQ33" si="33">LOG(CO8*0.0024)</f>
        <v>-11.89223902961802</v>
      </c>
      <c r="CR8" s="1">
        <v>426</v>
      </c>
      <c r="CS8">
        <v>7.11</v>
      </c>
      <c r="CT8">
        <v>0.05</v>
      </c>
    </row>
    <row r="9" spans="1:98">
      <c r="A9">
        <v>3</v>
      </c>
      <c r="C9" t="s">
        <v>21</v>
      </c>
      <c r="D9">
        <v>112.72360399999999</v>
      </c>
      <c r="E9">
        <v>-46.961849000000001</v>
      </c>
      <c r="F9" t="s">
        <v>22</v>
      </c>
      <c r="I9">
        <f t="shared" si="0"/>
        <v>4000870000</v>
      </c>
      <c r="J9">
        <f t="shared" si="1"/>
        <v>4.0008699999999997E-20</v>
      </c>
      <c r="K9"/>
      <c r="L9"/>
      <c r="M9"/>
      <c r="Q9"/>
      <c r="R9"/>
      <c r="S9"/>
      <c r="T9"/>
      <c r="X9"/>
      <c r="Y9"/>
      <c r="Z9"/>
      <c r="AA9"/>
      <c r="AE9"/>
      <c r="AF9"/>
      <c r="AG9"/>
      <c r="AH9"/>
      <c r="AI9" s="1">
        <v>279.8</v>
      </c>
      <c r="AJ9">
        <f t="shared" si="2"/>
        <v>2.7979999999999998E-27</v>
      </c>
      <c r="AK9">
        <f t="shared" si="3"/>
        <v>5.3721599999999998E-9</v>
      </c>
      <c r="AL9">
        <f t="shared" si="4"/>
        <v>9.691001300805642E-2</v>
      </c>
      <c r="AM9">
        <f t="shared" si="5"/>
        <v>-12.172941048132586</v>
      </c>
      <c r="AN9" s="1">
        <v>46.34</v>
      </c>
      <c r="AO9">
        <v>16.89</v>
      </c>
      <c r="AP9">
        <v>0.18</v>
      </c>
      <c r="AQ9" s="1">
        <v>537.4</v>
      </c>
      <c r="AR9">
        <f t="shared" si="6"/>
        <v>5.3739999999999992E-27</v>
      </c>
      <c r="AS9">
        <f t="shared" si="7"/>
        <v>5.921763085399448E-9</v>
      </c>
      <c r="AT9">
        <f t="shared" si="8"/>
        <v>0.21748394421390627</v>
      </c>
      <c r="AU9">
        <f t="shared" si="9"/>
        <v>-12.010065027397093</v>
      </c>
      <c r="AV9" s="1">
        <v>50.56</v>
      </c>
      <c r="AW9">
        <v>15.7</v>
      </c>
      <c r="AX9">
        <v>0.1</v>
      </c>
      <c r="AY9" s="1">
        <v>748.7</v>
      </c>
      <c r="AZ9">
        <f t="shared" si="10"/>
        <v>7.4870000000000004E-27</v>
      </c>
      <c r="BA9">
        <f t="shared" si="11"/>
        <v>4.7699037991887714E-9</v>
      </c>
      <c r="BB9">
        <f t="shared" si="12"/>
        <v>0.33645973384852951</v>
      </c>
      <c r="BC9">
        <f t="shared" si="13"/>
        <v>-11.985030646000828</v>
      </c>
      <c r="BD9" s="1">
        <v>78.069999999999993</v>
      </c>
      <c r="BE9">
        <v>14.87</v>
      </c>
      <c r="BF9">
        <v>0.11</v>
      </c>
      <c r="BG9" s="1">
        <v>595.5</v>
      </c>
      <c r="BH9">
        <f t="shared" si="14"/>
        <v>5.9549999999999998E-27</v>
      </c>
      <c r="BI9">
        <f t="shared" si="15"/>
        <v>1.378472222222222E-9</v>
      </c>
      <c r="BJ9">
        <f t="shared" si="16"/>
        <v>0.55630250076728727</v>
      </c>
      <c r="BK9">
        <f t="shared" si="17"/>
        <v>-12.304299480228829</v>
      </c>
      <c r="BL9" s="1">
        <v>46.05</v>
      </c>
      <c r="BM9">
        <v>14.18</v>
      </c>
      <c r="BN9">
        <v>0.08</v>
      </c>
      <c r="BO9" s="1">
        <v>507.9</v>
      </c>
      <c r="BP9">
        <f t="shared" si="18"/>
        <v>5.0789999999999995E-27</v>
      </c>
      <c r="BQ9">
        <f t="shared" si="19"/>
        <v>7.5244444444444429E-10</v>
      </c>
      <c r="BR9">
        <f t="shared" si="20"/>
        <v>0.65321251377534373</v>
      </c>
      <c r="BS9">
        <f t="shared" si="21"/>
        <v>-12.470313046227083</v>
      </c>
      <c r="BT9" s="1">
        <v>40.090000000000003</v>
      </c>
      <c r="BU9">
        <v>13.87</v>
      </c>
      <c r="BV9">
        <v>0.09</v>
      </c>
      <c r="BW9" s="1">
        <v>446.4</v>
      </c>
      <c r="BX9">
        <f t="shared" si="22"/>
        <v>4.4639999999999994E-27</v>
      </c>
      <c r="BY9">
        <f t="shared" si="23"/>
        <v>3.9809750297265156E-10</v>
      </c>
      <c r="BZ9">
        <f t="shared" si="24"/>
        <v>0.76342799356293722</v>
      </c>
      <c r="CA9">
        <f t="shared" si="25"/>
        <v>-12.636582552913753</v>
      </c>
      <c r="CB9" s="1">
        <v>36.479999999999997</v>
      </c>
      <c r="CC9">
        <v>13.53</v>
      </c>
      <c r="CD9">
        <v>0.09</v>
      </c>
      <c r="CE9" s="1">
        <v>391.6</v>
      </c>
      <c r="CF9">
        <f t="shared" si="26"/>
        <v>3.916E-27</v>
      </c>
      <c r="CG9">
        <f t="shared" si="27"/>
        <v>1.8356249999999998E-10</v>
      </c>
      <c r="CH9">
        <f t="shared" si="28"/>
        <v>0.90308998699194354</v>
      </c>
      <c r="CI9">
        <f t="shared" si="29"/>
        <v>-12.83312604914118</v>
      </c>
      <c r="CJ9" s="1">
        <v>31.61</v>
      </c>
      <c r="CK9">
        <v>13.04</v>
      </c>
      <c r="CL9">
        <v>0.09</v>
      </c>
      <c r="CM9" s="1">
        <v>1097</v>
      </c>
      <c r="CN9">
        <f t="shared" si="30"/>
        <v>1.097E-26</v>
      </c>
      <c r="CO9">
        <f t="shared" si="31"/>
        <v>5.7135416666666679E-11</v>
      </c>
      <c r="CP9">
        <f t="shared" si="32"/>
        <v>1.3802112417116059</v>
      </c>
      <c r="CQ9">
        <f t="shared" si="33"/>
        <v>-12.862883359417232</v>
      </c>
      <c r="CR9" s="1">
        <v>86.57</v>
      </c>
      <c r="CS9">
        <v>9.5299999999999994</v>
      </c>
      <c r="CT9">
        <v>0.09</v>
      </c>
    </row>
    <row r="10" spans="1:98">
      <c r="A10">
        <v>4</v>
      </c>
      <c r="B10" t="s">
        <v>137</v>
      </c>
      <c r="C10" t="s">
        <v>23</v>
      </c>
      <c r="D10">
        <v>112.739814</v>
      </c>
      <c r="E10">
        <v>-46.936461999999999</v>
      </c>
      <c r="F10" t="s">
        <v>24</v>
      </c>
      <c r="G10">
        <v>19.61</v>
      </c>
      <c r="H10">
        <v>0.06</v>
      </c>
      <c r="I10">
        <f t="shared" si="0"/>
        <v>57.299976005665478</v>
      </c>
      <c r="J10">
        <f t="shared" si="1"/>
        <v>5.7299976005665473E-28</v>
      </c>
      <c r="K10">
        <f t="shared" ref="K10:K28" si="34">J10*30000000000/(0.000044^2)</f>
        <v>8.8791285132746086E-9</v>
      </c>
      <c r="L10">
        <f t="shared" ref="L10:L28" si="35">LOG(0.44)</f>
        <v>-0.35654732351381258</v>
      </c>
      <c r="M10">
        <f t="shared" ref="M10:M28" si="36">LOG(K10*0.000044)</f>
        <v>-12.408176981659681</v>
      </c>
      <c r="N10">
        <v>18.27</v>
      </c>
      <c r="O10">
        <v>0.02</v>
      </c>
      <c r="P10">
        <f t="shared" ref="P10:P28" si="37">3597280000/(10^(N10/2.5))</f>
        <v>177.000398091617</v>
      </c>
      <c r="Q10">
        <f t="shared" ref="Q10:Q28" si="38">P10*1E-29</f>
        <v>1.7700039809161701E-27</v>
      </c>
      <c r="R10">
        <f t="shared" ref="R10:R28" si="39">Q10*30000000000/(0.000055^2)</f>
        <v>1.7553758488424825E-8</v>
      </c>
      <c r="S10">
        <f t="shared" ref="S10:S28" si="40">LOG(0.55)</f>
        <v>-0.25963731050575611</v>
      </c>
      <c r="T10">
        <f t="shared" ref="T10:T28" si="41">LOG(R10*0.000055)</f>
        <v>-12.015267191639904</v>
      </c>
      <c r="U10">
        <v>16.72</v>
      </c>
      <c r="V10">
        <v>0.03</v>
      </c>
      <c r="W10">
        <f t="shared" ref="W10:W28" si="42">2746630000/(10^(U10/2.5))</f>
        <v>563.37835752276601</v>
      </c>
      <c r="X10">
        <f t="shared" ref="X10:X28" si="43">W10*1E-29</f>
        <v>5.6337835752276601E-27</v>
      </c>
      <c r="Y10">
        <f t="shared" ref="Y10:Y28" si="44">X10*30000000000/(0.000071^2)</f>
        <v>3.3527773706968815E-8</v>
      </c>
      <c r="Z10">
        <f t="shared" ref="Z10:Z28" si="45">LOG(0.71)</f>
        <v>-0.14874165128092473</v>
      </c>
      <c r="AA10">
        <f t="shared" ref="AA10:AA28" si="46">LOG(Y10*0.000071)</f>
        <v>-11.623336934681168</v>
      </c>
      <c r="AB10">
        <v>15.13</v>
      </c>
      <c r="AC10">
        <v>0.02</v>
      </c>
      <c r="AD10">
        <f t="shared" ref="AD10:AD28" si="47">2432840000/(10^(AB10/2.5))</f>
        <v>2158.3086323264279</v>
      </c>
      <c r="AE10">
        <f t="shared" ref="AE10:AE28" si="48">AD10*1E-29</f>
        <v>2.1583086323264278E-26</v>
      </c>
      <c r="AF10">
        <f t="shared" ref="AF10:AF28" si="49">AE10*30000000000/(0.000079^2)</f>
        <v>1.0374821177662689E-7</v>
      </c>
      <c r="AG10">
        <f t="shared" ref="AG10:AG28" si="50">LOG(0.79)</f>
        <v>-0.10237290870955855</v>
      </c>
      <c r="AH10">
        <f t="shared" ref="AH10:AH28" si="51">LOG(AF10*0.000079)</f>
        <v>-11.086392288840958</v>
      </c>
      <c r="AI10" s="1">
        <v>11490</v>
      </c>
      <c r="AJ10">
        <f t="shared" si="2"/>
        <v>1.149E-25</v>
      </c>
      <c r="AK10">
        <f t="shared" si="3"/>
        <v>2.2060799999999999E-7</v>
      </c>
      <c r="AL10">
        <f t="shared" si="4"/>
        <v>9.691001300805642E-2</v>
      </c>
      <c r="AM10">
        <f t="shared" si="5"/>
        <v>-10.559468729600109</v>
      </c>
      <c r="AN10" s="1">
        <v>190.6</v>
      </c>
      <c r="AO10">
        <v>12.86</v>
      </c>
      <c r="AP10">
        <v>0.02</v>
      </c>
      <c r="AQ10" s="1">
        <v>17280</v>
      </c>
      <c r="AR10">
        <f t="shared" si="6"/>
        <v>1.7279999999999999E-25</v>
      </c>
      <c r="AS10">
        <f t="shared" si="7"/>
        <v>1.9041322314049586E-7</v>
      </c>
      <c r="AT10">
        <f t="shared" si="8"/>
        <v>0.21748394421390627</v>
      </c>
      <c r="AU10">
        <f t="shared" si="9"/>
        <v>-10.502818951351369</v>
      </c>
      <c r="AV10" s="1">
        <v>318.3</v>
      </c>
      <c r="AW10">
        <v>11.93</v>
      </c>
      <c r="AX10">
        <v>0.02</v>
      </c>
      <c r="AY10" s="1">
        <v>18290</v>
      </c>
      <c r="AZ10">
        <f t="shared" si="10"/>
        <v>1.8289999999999999E-25</v>
      </c>
      <c r="BA10">
        <f t="shared" si="11"/>
        <v>1.1652402896642529E-7</v>
      </c>
      <c r="BB10">
        <f t="shared" si="12"/>
        <v>0.33645973384852951</v>
      </c>
      <c r="BC10">
        <f t="shared" si="13"/>
        <v>-10.59712477365245</v>
      </c>
      <c r="BD10" s="1">
        <v>303.3</v>
      </c>
      <c r="BE10">
        <v>11.4</v>
      </c>
      <c r="BF10">
        <v>0.02</v>
      </c>
      <c r="BG10" s="1">
        <v>12740</v>
      </c>
      <c r="BH10">
        <f t="shared" si="14"/>
        <v>1.2739999999999998E-25</v>
      </c>
      <c r="BI10">
        <f t="shared" si="15"/>
        <v>2.9490740740740731E-8</v>
      </c>
      <c r="BJ10">
        <f t="shared" si="16"/>
        <v>0.55630250076728727</v>
      </c>
      <c r="BK10">
        <f t="shared" si="17"/>
        <v>-10.974011818048293</v>
      </c>
      <c r="BL10" s="1">
        <v>859.5</v>
      </c>
      <c r="BM10">
        <v>10.86</v>
      </c>
      <c r="BN10">
        <v>7.0000000000000007E-2</v>
      </c>
      <c r="BO10" s="1">
        <v>12080</v>
      </c>
      <c r="BP10">
        <f t="shared" si="18"/>
        <v>1.208E-25</v>
      </c>
      <c r="BQ10">
        <f t="shared" si="19"/>
        <v>1.7896296296296296E-8</v>
      </c>
      <c r="BR10">
        <f t="shared" si="20"/>
        <v>0.65321251377534373</v>
      </c>
      <c r="BS10">
        <f t="shared" si="21"/>
        <v>-11.094024324770569</v>
      </c>
      <c r="BT10" s="1">
        <v>814.4</v>
      </c>
      <c r="BU10">
        <v>10.43</v>
      </c>
      <c r="BV10">
        <v>7.0000000000000007E-2</v>
      </c>
      <c r="BW10" s="1">
        <v>11050</v>
      </c>
      <c r="BX10">
        <f t="shared" si="22"/>
        <v>1.1049999999999999E-25</v>
      </c>
      <c r="BY10">
        <f t="shared" si="23"/>
        <v>9.8543400713436373E-9</v>
      </c>
      <c r="BZ10">
        <f t="shared" si="24"/>
        <v>0.76342799356293722</v>
      </c>
      <c r="CA10">
        <f t="shared" si="25"/>
        <v>-11.242944460822146</v>
      </c>
      <c r="CB10" s="1">
        <v>740.9</v>
      </c>
      <c r="CC10">
        <v>10.039999999999999</v>
      </c>
      <c r="CD10">
        <v>7.0000000000000007E-2</v>
      </c>
      <c r="CE10" s="1">
        <v>12720</v>
      </c>
      <c r="CF10">
        <f t="shared" si="26"/>
        <v>1.2719999999999998E-25</v>
      </c>
      <c r="CG10">
        <f t="shared" si="27"/>
        <v>5.9624999999999996E-9</v>
      </c>
      <c r="CH10">
        <f t="shared" si="28"/>
        <v>0.90308998699194354</v>
      </c>
      <c r="CI10">
        <f t="shared" si="29"/>
        <v>-11.321481620959887</v>
      </c>
      <c r="CJ10" s="1">
        <v>824.9</v>
      </c>
      <c r="CK10">
        <v>9.26</v>
      </c>
      <c r="CL10">
        <v>7.0000000000000007E-2</v>
      </c>
      <c r="CM10" s="1">
        <v>20345</v>
      </c>
      <c r="CN10">
        <f t="shared" si="30"/>
        <v>2.0345E-25</v>
      </c>
      <c r="CO10">
        <f t="shared" si="31"/>
        <v>1.0596354166666668E-9</v>
      </c>
      <c r="CP10">
        <f t="shared" si="32"/>
        <v>1.3802112417116059</v>
      </c>
      <c r="CQ10">
        <f t="shared" si="33"/>
        <v>-11.59463229280264</v>
      </c>
      <c r="CR10" s="1">
        <v>844</v>
      </c>
      <c r="CS10">
        <v>6.36</v>
      </c>
      <c r="CT10">
        <v>0.05</v>
      </c>
    </row>
    <row r="11" spans="1:98">
      <c r="A11">
        <v>5</v>
      </c>
      <c r="C11" t="s">
        <v>25</v>
      </c>
      <c r="D11">
        <v>112.777432</v>
      </c>
      <c r="E11">
        <v>-46.915126999999998</v>
      </c>
      <c r="F11" t="s">
        <v>26</v>
      </c>
      <c r="I11"/>
      <c r="J11"/>
      <c r="K11"/>
      <c r="L11"/>
      <c r="M11"/>
      <c r="Q11"/>
      <c r="R11"/>
      <c r="S11"/>
      <c r="T11"/>
      <c r="X11"/>
      <c r="Y11"/>
      <c r="Z11"/>
      <c r="AA11"/>
      <c r="AE11"/>
      <c r="AF11"/>
      <c r="AG11"/>
      <c r="AH11"/>
      <c r="AI11" s="1">
        <v>327.60000000000002</v>
      </c>
      <c r="AJ11">
        <f t="shared" si="2"/>
        <v>3.2759999999999999E-27</v>
      </c>
      <c r="AK11">
        <f t="shared" si="3"/>
        <v>6.2899200000000005E-9</v>
      </c>
      <c r="AL11">
        <f t="shared" si="4"/>
        <v>9.691001300805642E-2</v>
      </c>
      <c r="AM11">
        <f t="shared" si="5"/>
        <v>-12.104444865200014</v>
      </c>
      <c r="AN11" s="1">
        <v>40.83</v>
      </c>
      <c r="AO11">
        <v>16.72</v>
      </c>
      <c r="AP11">
        <v>0.14000000000000001</v>
      </c>
      <c r="AQ11" s="1">
        <v>1124</v>
      </c>
      <c r="AR11">
        <f t="shared" si="6"/>
        <v>1.1239999999999999E-26</v>
      </c>
      <c r="AS11">
        <f t="shared" si="7"/>
        <v>1.2385674931129476E-8</v>
      </c>
      <c r="AT11">
        <f t="shared" si="8"/>
        <v>0.21748394421390627</v>
      </c>
      <c r="AU11">
        <f t="shared" si="9"/>
        <v>-11.689596378261202</v>
      </c>
      <c r="AV11" s="1">
        <v>51.77</v>
      </c>
      <c r="AW11">
        <v>14.9</v>
      </c>
      <c r="AX11">
        <v>0.05</v>
      </c>
      <c r="AY11" s="1">
        <v>2305</v>
      </c>
      <c r="AZ11">
        <f t="shared" si="10"/>
        <v>2.3049999999999998E-26</v>
      </c>
      <c r="BA11">
        <f t="shared" si="11"/>
        <v>1.4684958270509036E-8</v>
      </c>
      <c r="BB11">
        <f t="shared" si="12"/>
        <v>0.33645973384852951</v>
      </c>
      <c r="BC11">
        <f t="shared" si="13"/>
        <v>-11.496667549403201</v>
      </c>
      <c r="BD11" s="1">
        <v>93.45</v>
      </c>
      <c r="BE11">
        <v>13.65</v>
      </c>
      <c r="BF11">
        <v>0.04</v>
      </c>
      <c r="BG11" s="1">
        <v>8626</v>
      </c>
      <c r="BH11">
        <f t="shared" si="14"/>
        <v>8.625999999999999E-26</v>
      </c>
      <c r="BI11">
        <f t="shared" si="15"/>
        <v>1.9967592592592587E-8</v>
      </c>
      <c r="BJ11">
        <f t="shared" si="16"/>
        <v>0.55630250076728727</v>
      </c>
      <c r="BK11">
        <f t="shared" si="17"/>
        <v>-11.143371792237692</v>
      </c>
      <c r="BL11" s="1">
        <v>584</v>
      </c>
      <c r="BM11">
        <v>11.28</v>
      </c>
      <c r="BN11">
        <v>7.0000000000000007E-2</v>
      </c>
      <c r="BO11" s="1">
        <v>10070</v>
      </c>
      <c r="BP11">
        <f t="shared" si="18"/>
        <v>1.0069999999999999E-25</v>
      </c>
      <c r="BQ11">
        <f t="shared" si="19"/>
        <v>1.4918518518518516E-8</v>
      </c>
      <c r="BR11">
        <f t="shared" si="20"/>
        <v>0.65321251377534373</v>
      </c>
      <c r="BS11">
        <f t="shared" si="21"/>
        <v>-11.173061788502062</v>
      </c>
      <c r="BT11" s="1">
        <v>679.6</v>
      </c>
      <c r="BU11">
        <v>10.63</v>
      </c>
      <c r="BV11">
        <v>7.0000000000000007E-2</v>
      </c>
      <c r="BW11" s="1">
        <v>11550</v>
      </c>
      <c r="BX11">
        <f t="shared" si="22"/>
        <v>1.1549999999999999E-25</v>
      </c>
      <c r="BY11">
        <f t="shared" si="23"/>
        <v>1.0300237812128418E-8</v>
      </c>
      <c r="BZ11">
        <f t="shared" si="24"/>
        <v>0.76342799356293722</v>
      </c>
      <c r="CA11">
        <f t="shared" si="25"/>
        <v>-11.223724754615112</v>
      </c>
      <c r="CB11" s="1">
        <v>773.7</v>
      </c>
      <c r="CC11">
        <v>10</v>
      </c>
      <c r="CD11">
        <v>7.0000000000000007E-2</v>
      </c>
      <c r="CE11" s="1">
        <v>14850</v>
      </c>
      <c r="CF11">
        <f t="shared" si="26"/>
        <v>1.4849999999999999E-25</v>
      </c>
      <c r="CG11">
        <f t="shared" si="27"/>
        <v>6.9609375000000002E-9</v>
      </c>
      <c r="CH11">
        <f t="shared" si="28"/>
        <v>0.90308998699194354</v>
      </c>
      <c r="CI11">
        <f t="shared" si="29"/>
        <v>-11.254242278619049</v>
      </c>
      <c r="CJ11" s="1">
        <v>962.1</v>
      </c>
      <c r="CK11">
        <v>9.09</v>
      </c>
      <c r="CL11">
        <v>7.0000000000000007E-2</v>
      </c>
      <c r="CM11" s="1">
        <v>18780</v>
      </c>
      <c r="CN11">
        <f t="shared" si="30"/>
        <v>1.878E-25</v>
      </c>
      <c r="CO11">
        <f t="shared" si="31"/>
        <v>9.7812500000000007E-10</v>
      </c>
      <c r="CP11">
        <f t="shared" si="32"/>
        <v>1.3802112417116059</v>
      </c>
      <c r="CQ11">
        <f t="shared" si="33"/>
        <v>-11.629394399061852</v>
      </c>
      <c r="CR11" s="1">
        <v>755.7</v>
      </c>
      <c r="CS11">
        <v>6.45</v>
      </c>
      <c r="CT11">
        <v>0.04</v>
      </c>
    </row>
    <row r="12" spans="1:98">
      <c r="A12">
        <v>6</v>
      </c>
      <c r="C12" t="s">
        <v>27</v>
      </c>
      <c r="D12">
        <v>112.785219</v>
      </c>
      <c r="E12">
        <v>-47.025139000000003</v>
      </c>
      <c r="F12" t="s">
        <v>28</v>
      </c>
      <c r="I12"/>
      <c r="J12"/>
      <c r="K12"/>
      <c r="L12"/>
      <c r="M12"/>
      <c r="Q12"/>
      <c r="R12"/>
      <c r="S12"/>
      <c r="T12"/>
      <c r="X12"/>
      <c r="Y12"/>
      <c r="Z12"/>
      <c r="AA12"/>
      <c r="AE12"/>
      <c r="AF12"/>
      <c r="AG12"/>
      <c r="AH12"/>
      <c r="AI12" s="1">
        <v>1312</v>
      </c>
      <c r="AJ12">
        <f t="shared" si="2"/>
        <v>1.3119999999999998E-26</v>
      </c>
      <c r="AK12">
        <f t="shared" si="3"/>
        <v>2.5190399999999998E-8</v>
      </c>
      <c r="AL12">
        <f t="shared" si="4"/>
        <v>9.691001300805642E-2</v>
      </c>
      <c r="AM12">
        <f t="shared" si="5"/>
        <v>-11.501854923248752</v>
      </c>
      <c r="AN12" s="1">
        <v>48.36</v>
      </c>
      <c r="AO12">
        <v>15.21</v>
      </c>
      <c r="AP12">
        <v>0.04</v>
      </c>
      <c r="AQ12" s="1">
        <v>1794</v>
      </c>
      <c r="AR12">
        <f t="shared" si="6"/>
        <v>1.7939999999999999E-26</v>
      </c>
      <c r="AS12">
        <f t="shared" si="7"/>
        <v>1.976859504132231E-8</v>
      </c>
      <c r="AT12">
        <f t="shared" si="8"/>
        <v>0.21748394421390627</v>
      </c>
      <c r="AU12">
        <f t="shared" si="9"/>
        <v>-11.48654025078617</v>
      </c>
      <c r="AV12" s="1">
        <v>47.93</v>
      </c>
      <c r="AW12">
        <v>14.39</v>
      </c>
      <c r="AX12">
        <v>0.03</v>
      </c>
      <c r="AY12" s="1">
        <v>1959</v>
      </c>
      <c r="AZ12">
        <f t="shared" si="10"/>
        <v>1.959E-26</v>
      </c>
      <c r="BA12">
        <f t="shared" si="11"/>
        <v>1.2480621801269937E-8</v>
      </c>
      <c r="BB12">
        <f t="shared" si="12"/>
        <v>0.33645973384852951</v>
      </c>
      <c r="BC12">
        <f t="shared" si="13"/>
        <v>-11.567304043134131</v>
      </c>
      <c r="BD12" s="1">
        <v>92.03</v>
      </c>
      <c r="BE12">
        <v>13.83</v>
      </c>
      <c r="BF12">
        <v>0.05</v>
      </c>
      <c r="BG12" s="1">
        <v>1459</v>
      </c>
      <c r="BH12">
        <f t="shared" si="14"/>
        <v>1.459E-26</v>
      </c>
      <c r="BI12">
        <f t="shared" si="15"/>
        <v>3.3773148148148144E-9</v>
      </c>
      <c r="BJ12">
        <f t="shared" si="16"/>
        <v>0.55630250076728727</v>
      </c>
      <c r="BK12">
        <f t="shared" si="17"/>
        <v>-11.915125954154174</v>
      </c>
      <c r="BL12" s="1">
        <v>104.1</v>
      </c>
      <c r="BM12">
        <v>13.21</v>
      </c>
      <c r="BN12">
        <v>0.08</v>
      </c>
      <c r="BO12" s="1">
        <v>1264</v>
      </c>
      <c r="BP12">
        <f t="shared" si="18"/>
        <v>1.264E-26</v>
      </c>
      <c r="BQ12">
        <f t="shared" si="19"/>
        <v>1.8725925925925927E-9</v>
      </c>
      <c r="BR12">
        <f t="shared" si="20"/>
        <v>0.65321251377534373</v>
      </c>
      <c r="BS12">
        <f t="shared" si="21"/>
        <v>-12.074344185109315</v>
      </c>
      <c r="BT12" s="1">
        <v>90.91</v>
      </c>
      <c r="BU12">
        <v>12.88</v>
      </c>
      <c r="BV12">
        <v>0.08</v>
      </c>
      <c r="BW12" s="1">
        <v>1148</v>
      </c>
      <c r="BX12">
        <f t="shared" si="22"/>
        <v>1.148E-26</v>
      </c>
      <c r="BY12">
        <f t="shared" si="23"/>
        <v>1.0237812128418549E-9</v>
      </c>
      <c r="BZ12">
        <f t="shared" si="24"/>
        <v>0.76342799356293722</v>
      </c>
      <c r="CA12">
        <f t="shared" si="25"/>
        <v>-12.226364850781319</v>
      </c>
      <c r="CB12" s="1">
        <v>83.04</v>
      </c>
      <c r="CC12">
        <v>12.5</v>
      </c>
      <c r="CD12">
        <v>0.08</v>
      </c>
      <c r="CE12" s="1">
        <v>1326</v>
      </c>
      <c r="CF12">
        <f t="shared" si="26"/>
        <v>1.3259999999999999E-26</v>
      </c>
      <c r="CG12">
        <f t="shared" si="27"/>
        <v>6.2156249999999994E-10</v>
      </c>
      <c r="CH12">
        <f t="shared" si="28"/>
        <v>0.90308998699194354</v>
      </c>
      <c r="CI12">
        <f t="shared" si="29"/>
        <v>-12.303425208203526</v>
      </c>
      <c r="CJ12" s="1">
        <v>92.22</v>
      </c>
      <c r="CK12">
        <v>11.71</v>
      </c>
      <c r="CL12">
        <v>0.08</v>
      </c>
      <c r="CM12" s="1">
        <v>2419</v>
      </c>
      <c r="CN12">
        <f t="shared" si="30"/>
        <v>2.4189999999999999E-26</v>
      </c>
      <c r="CO12">
        <f t="shared" si="31"/>
        <v>1.2598958333333333E-10</v>
      </c>
      <c r="CP12">
        <f t="shared" si="32"/>
        <v>1.3802112417116059</v>
      </c>
      <c r="CQ12">
        <f t="shared" si="33"/>
        <v>-12.519454118630064</v>
      </c>
      <c r="CR12" s="1">
        <v>107.1</v>
      </c>
      <c r="CS12">
        <v>8.68</v>
      </c>
      <c r="CT12">
        <v>0.05</v>
      </c>
    </row>
    <row r="13" spans="1:98">
      <c r="A13">
        <v>7</v>
      </c>
      <c r="C13" t="s">
        <v>29</v>
      </c>
      <c r="D13">
        <v>112.791265</v>
      </c>
      <c r="E13">
        <v>-46.963920999999999</v>
      </c>
      <c r="F13" t="s">
        <v>30</v>
      </c>
      <c r="I13"/>
      <c r="J13"/>
      <c r="K13"/>
      <c r="L13"/>
      <c r="M13"/>
      <c r="Q13"/>
      <c r="R13"/>
      <c r="S13"/>
      <c r="T13"/>
      <c r="X13"/>
      <c r="Y13"/>
      <c r="Z13"/>
      <c r="AA13"/>
      <c r="AE13"/>
      <c r="AF13"/>
      <c r="AG13"/>
      <c r="AH13"/>
      <c r="AI13" s="1">
        <v>383.8</v>
      </c>
      <c r="AJ13">
        <f t="shared" si="2"/>
        <v>3.8379999999999998E-27</v>
      </c>
      <c r="AK13">
        <f t="shared" si="3"/>
        <v>7.3689599999999993E-9</v>
      </c>
      <c r="AL13">
        <f t="shared" si="4"/>
        <v>9.691001300805642E-2</v>
      </c>
      <c r="AM13">
        <f t="shared" si="5"/>
        <v>-12.03568378788894</v>
      </c>
      <c r="AN13" s="1">
        <v>42.86</v>
      </c>
      <c r="AO13">
        <v>16.55</v>
      </c>
      <c r="AP13">
        <v>0.12</v>
      </c>
      <c r="AQ13" s="1">
        <v>533.9</v>
      </c>
      <c r="AR13">
        <f t="shared" si="6"/>
        <v>5.3389999999999998E-27</v>
      </c>
      <c r="AS13">
        <f t="shared" si="7"/>
        <v>5.883195592286501E-9</v>
      </c>
      <c r="AT13">
        <f t="shared" si="8"/>
        <v>0.21748394421390627</v>
      </c>
      <c r="AU13">
        <f t="shared" si="9"/>
        <v>-12.012902768636335</v>
      </c>
      <c r="AV13" s="1">
        <v>63.59</v>
      </c>
      <c r="AW13">
        <v>15.71</v>
      </c>
      <c r="AX13">
        <v>0.13</v>
      </c>
      <c r="AY13" s="1">
        <v>614.20000000000005</v>
      </c>
      <c r="AZ13">
        <f t="shared" si="10"/>
        <v>6.142E-27</v>
      </c>
      <c r="BA13">
        <f t="shared" si="11"/>
        <v>3.9130157786319529E-9</v>
      </c>
      <c r="BB13">
        <f t="shared" si="12"/>
        <v>0.33645973384852951</v>
      </c>
      <c r="BC13">
        <f t="shared" si="13"/>
        <v>-12.071028667021817</v>
      </c>
      <c r="BD13" s="1">
        <v>83.99</v>
      </c>
      <c r="BE13">
        <v>15.09</v>
      </c>
      <c r="BF13">
        <v>0.15</v>
      </c>
      <c r="BG13" s="1">
        <v>512.20000000000005</v>
      </c>
      <c r="BH13">
        <f t="shared" si="14"/>
        <v>5.1220000000000002E-27</v>
      </c>
      <c r="BI13">
        <f t="shared" si="15"/>
        <v>1.1856481481481481E-9</v>
      </c>
      <c r="BJ13">
        <f t="shared" si="16"/>
        <v>0.55630250076728727</v>
      </c>
      <c r="BK13">
        <f t="shared" si="17"/>
        <v>-12.369741671915214</v>
      </c>
      <c r="BL13" s="1">
        <v>40.409999999999997</v>
      </c>
      <c r="BM13">
        <v>14.35</v>
      </c>
      <c r="BN13">
        <v>0.09</v>
      </c>
      <c r="BO13" s="1">
        <v>489.3</v>
      </c>
      <c r="BP13">
        <f t="shared" si="18"/>
        <v>4.8929999999999999E-27</v>
      </c>
      <c r="BQ13">
        <f t="shared" si="19"/>
        <v>7.248888888888889E-10</v>
      </c>
      <c r="BR13">
        <f t="shared" si="20"/>
        <v>0.65321251377534373</v>
      </c>
      <c r="BS13">
        <f t="shared" si="21"/>
        <v>-12.486516043295744</v>
      </c>
      <c r="BT13" s="1">
        <v>38.82</v>
      </c>
      <c r="BU13">
        <v>13.91</v>
      </c>
      <c r="BV13">
        <v>0.09</v>
      </c>
      <c r="BW13" s="1">
        <v>447.5</v>
      </c>
      <c r="BX13">
        <f t="shared" si="22"/>
        <v>4.4749999999999995E-27</v>
      </c>
      <c r="BY13">
        <f t="shared" si="23"/>
        <v>3.9907847800237803E-10</v>
      </c>
      <c r="BZ13">
        <f t="shared" si="24"/>
        <v>0.76342799356293722</v>
      </c>
      <c r="CA13">
        <f t="shared" si="25"/>
        <v>-12.635513699191344</v>
      </c>
      <c r="CB13" s="1">
        <v>36.659999999999997</v>
      </c>
      <c r="CC13">
        <v>13.52</v>
      </c>
      <c r="CD13">
        <v>0.09</v>
      </c>
      <c r="CE13" s="1">
        <v>479.6</v>
      </c>
      <c r="CF13">
        <f t="shared" si="26"/>
        <v>4.7959999999999998E-27</v>
      </c>
      <c r="CG13">
        <f t="shared" si="27"/>
        <v>2.2481249999999997E-10</v>
      </c>
      <c r="CH13">
        <f t="shared" si="28"/>
        <v>0.90308998699194354</v>
      </c>
      <c r="CI13">
        <f t="shared" si="29"/>
        <v>-12.745089557845469</v>
      </c>
      <c r="CJ13" s="1">
        <v>37.31</v>
      </c>
      <c r="CK13">
        <v>12.82</v>
      </c>
      <c r="CL13">
        <v>0.08</v>
      </c>
      <c r="CM13" s="1">
        <v>942</v>
      </c>
      <c r="CN13">
        <f t="shared" si="30"/>
        <v>9.4199999999999997E-27</v>
      </c>
      <c r="CO13">
        <f t="shared" si="31"/>
        <v>4.9062500000000005E-11</v>
      </c>
      <c r="CP13">
        <f t="shared" si="32"/>
        <v>1.3802112417116059</v>
      </c>
      <c r="CQ13">
        <f t="shared" si="33"/>
        <v>-12.929039084199067</v>
      </c>
      <c r="CR13" s="1">
        <v>66</v>
      </c>
      <c r="CS13">
        <v>9.6999999999999993</v>
      </c>
      <c r="CT13">
        <v>0.08</v>
      </c>
    </row>
    <row r="14" spans="1:98">
      <c r="A14">
        <v>8</v>
      </c>
      <c r="B14" t="s">
        <v>139</v>
      </c>
      <c r="C14" t="s">
        <v>209</v>
      </c>
      <c r="D14">
        <v>112.795041</v>
      </c>
      <c r="E14">
        <v>-47.009022000000002</v>
      </c>
      <c r="F14" t="s">
        <v>210</v>
      </c>
      <c r="G14">
        <v>17.12</v>
      </c>
      <c r="H14">
        <v>0.03</v>
      </c>
      <c r="I14">
        <f t="shared" si="0"/>
        <v>567.74646668002242</v>
      </c>
      <c r="J14">
        <f t="shared" si="1"/>
        <v>5.6774646668002237E-27</v>
      </c>
      <c r="K14">
        <f t="shared" si="34"/>
        <v>8.7977241737606768E-8</v>
      </c>
      <c r="L14">
        <f t="shared" si="35"/>
        <v>-0.35654732351381258</v>
      </c>
      <c r="M14">
        <f t="shared" si="36"/>
        <v>-11.412176981659682</v>
      </c>
      <c r="N14">
        <v>15.49</v>
      </c>
      <c r="O14">
        <v>0.02</v>
      </c>
      <c r="P14">
        <f t="shared" si="37"/>
        <v>2290.731791451627</v>
      </c>
      <c r="Q14">
        <f t="shared" si="38"/>
        <v>2.2907317914516268E-26</v>
      </c>
      <c r="R14">
        <f t="shared" si="39"/>
        <v>2.2718001237536794E-7</v>
      </c>
      <c r="S14">
        <f t="shared" si="40"/>
        <v>-0.25963731050575611</v>
      </c>
      <c r="T14">
        <f t="shared" si="41"/>
        <v>-10.903267191639904</v>
      </c>
      <c r="U14">
        <v>14.41</v>
      </c>
      <c r="V14">
        <v>0.01</v>
      </c>
      <c r="W14">
        <f t="shared" si="42"/>
        <v>4729.3358841138115</v>
      </c>
      <c r="X14">
        <f t="shared" si="43"/>
        <v>4.729335884113811E-26</v>
      </c>
      <c r="Y14">
        <f t="shared" si="44"/>
        <v>2.8145224464077429E-7</v>
      </c>
      <c r="Z14">
        <f t="shared" si="45"/>
        <v>-0.14874165128092473</v>
      </c>
      <c r="AA14">
        <f t="shared" si="46"/>
        <v>-10.699336934681169</v>
      </c>
      <c r="AB14">
        <v>13.34</v>
      </c>
      <c r="AC14">
        <v>0.02</v>
      </c>
      <c r="AD14">
        <f t="shared" si="47"/>
        <v>11223.11848093472</v>
      </c>
      <c r="AE14">
        <f t="shared" si="48"/>
        <v>1.122311848093472E-25</v>
      </c>
      <c r="AF14">
        <f t="shared" si="49"/>
        <v>5.3948654771357411E-7</v>
      </c>
      <c r="AG14">
        <f t="shared" si="50"/>
        <v>-0.10237290870955855</v>
      </c>
      <c r="AH14">
        <f t="shared" si="51"/>
        <v>-10.370392288840957</v>
      </c>
      <c r="AI14" s="1">
        <v>52590</v>
      </c>
      <c r="AJ14">
        <f t="shared" si="2"/>
        <v>5.2589999999999998E-25</v>
      </c>
      <c r="AK14">
        <f t="shared" si="3"/>
        <v>1.0097280000000002E-6</v>
      </c>
      <c r="AL14">
        <f t="shared" si="4"/>
        <v>9.691001300805642E-2</v>
      </c>
      <c r="AM14">
        <f t="shared" si="5"/>
        <v>-9.8988855874749362</v>
      </c>
      <c r="AN14" s="1">
        <v>871.9</v>
      </c>
      <c r="AO14">
        <v>11.2</v>
      </c>
      <c r="AP14">
        <v>0.02</v>
      </c>
      <c r="AQ14" s="1">
        <v>83770</v>
      </c>
      <c r="AR14">
        <f t="shared" si="6"/>
        <v>8.3769999999999992E-25</v>
      </c>
      <c r="AS14">
        <f t="shared" si="7"/>
        <v>9.2308539944903575E-7</v>
      </c>
      <c r="AT14">
        <f t="shared" si="8"/>
        <v>0.21748394421390627</v>
      </c>
      <c r="AU14">
        <f t="shared" si="9"/>
        <v>-9.8172741740518443</v>
      </c>
      <c r="AV14" s="1">
        <v>1543</v>
      </c>
      <c r="AW14">
        <v>10.220000000000001</v>
      </c>
      <c r="AX14">
        <v>0.02</v>
      </c>
      <c r="AY14" s="1">
        <v>97980</v>
      </c>
      <c r="AZ14">
        <f t="shared" si="10"/>
        <v>9.7979999999999998E-25</v>
      </c>
      <c r="BA14">
        <f t="shared" si="11"/>
        <v>6.242222175030263E-7</v>
      </c>
      <c r="BB14">
        <f t="shared" si="12"/>
        <v>0.33645973384852951</v>
      </c>
      <c r="BC14">
        <f t="shared" si="13"/>
        <v>-9.8682010440085559</v>
      </c>
      <c r="BD14" s="1">
        <v>1624</v>
      </c>
      <c r="BE14">
        <v>9.58</v>
      </c>
      <c r="BF14">
        <v>0.02</v>
      </c>
      <c r="BG14" s="1">
        <v>98177</v>
      </c>
      <c r="BH14">
        <f t="shared" si="14"/>
        <v>9.8176999999999998E-25</v>
      </c>
      <c r="BI14">
        <f t="shared" si="15"/>
        <v>2.2726157407407404E-7</v>
      </c>
      <c r="BJ14">
        <f t="shared" si="16"/>
        <v>0.55630250076728727</v>
      </c>
      <c r="BK14">
        <f t="shared" si="17"/>
        <v>-10.08717148884144</v>
      </c>
      <c r="BL14" s="1">
        <v>4918</v>
      </c>
      <c r="BM14">
        <v>8.64</v>
      </c>
      <c r="BN14">
        <v>0.05</v>
      </c>
      <c r="BO14" s="1">
        <v>92211</v>
      </c>
      <c r="BP14">
        <f t="shared" si="18"/>
        <v>9.2210999999999999E-25</v>
      </c>
      <c r="BQ14">
        <f t="shared" si="19"/>
        <v>1.3660888888888889E-7</v>
      </c>
      <c r="BR14">
        <f t="shared" si="20"/>
        <v>0.65321251377534373</v>
      </c>
      <c r="BS14">
        <f t="shared" si="21"/>
        <v>-10.211308527217374</v>
      </c>
      <c r="BT14" s="1">
        <v>4620</v>
      </c>
      <c r="BU14">
        <v>8.2200000000000006</v>
      </c>
      <c r="BV14">
        <v>0.05</v>
      </c>
      <c r="BW14" s="1">
        <v>80940</v>
      </c>
      <c r="BX14">
        <f t="shared" si="22"/>
        <v>8.0939999999999991E-25</v>
      </c>
      <c r="BY14">
        <f t="shared" si="23"/>
        <v>7.2181926278240186E-8</v>
      </c>
      <c r="BZ14">
        <f t="shared" si="24"/>
        <v>0.76342799356293722</v>
      </c>
      <c r="CA14">
        <f t="shared" si="25"/>
        <v>-10.378143538787727</v>
      </c>
      <c r="CB14" s="1">
        <v>5384</v>
      </c>
      <c r="CC14">
        <v>7.88</v>
      </c>
      <c r="CD14">
        <v>7.0000000000000007E-2</v>
      </c>
      <c r="CE14" s="1">
        <v>71660</v>
      </c>
      <c r="CF14">
        <f t="shared" si="26"/>
        <v>7.1659999999999999E-25</v>
      </c>
      <c r="CG14">
        <f t="shared" si="27"/>
        <v>3.3590625000000002E-8</v>
      </c>
      <c r="CH14">
        <f t="shared" si="28"/>
        <v>0.90308998699194354</v>
      </c>
      <c r="CI14">
        <f t="shared" si="29"/>
        <v>-10.570691928442189</v>
      </c>
      <c r="CJ14" s="1">
        <v>3591</v>
      </c>
      <c r="CK14">
        <v>7.38</v>
      </c>
      <c r="CL14">
        <v>0.05</v>
      </c>
      <c r="CM14" s="1">
        <v>117400</v>
      </c>
      <c r="CN14">
        <f t="shared" si="30"/>
        <v>1.174E-24</v>
      </c>
      <c r="CO14">
        <f t="shared" si="31"/>
        <v>6.1145833333333347E-9</v>
      </c>
      <c r="CP14">
        <f t="shared" si="32"/>
        <v>1.3802112417116059</v>
      </c>
      <c r="CQ14">
        <f t="shared" si="33"/>
        <v>-10.833421890080349</v>
      </c>
      <c r="CR14" s="1">
        <v>4697</v>
      </c>
      <c r="CS14">
        <v>4.46</v>
      </c>
      <c r="CT14">
        <v>0.04</v>
      </c>
    </row>
    <row r="15" spans="1:98">
      <c r="A15">
        <v>9</v>
      </c>
      <c r="C15" t="s">
        <v>211</v>
      </c>
      <c r="D15">
        <v>112.81108</v>
      </c>
      <c r="E15">
        <v>-46.978530999999997</v>
      </c>
      <c r="F15" t="s">
        <v>212</v>
      </c>
      <c r="I15"/>
      <c r="J15"/>
      <c r="K15"/>
      <c r="L15"/>
      <c r="M15"/>
      <c r="Q15"/>
      <c r="R15"/>
      <c r="S15"/>
      <c r="T15"/>
      <c r="X15"/>
      <c r="Y15"/>
      <c r="Z15"/>
      <c r="AA15"/>
      <c r="AE15"/>
      <c r="AF15"/>
      <c r="AG15"/>
      <c r="AH15"/>
      <c r="AI15" s="1">
        <v>5983</v>
      </c>
      <c r="AJ15">
        <f t="shared" si="2"/>
        <v>5.9829999999999994E-26</v>
      </c>
      <c r="AK15">
        <f t="shared" si="3"/>
        <v>1.1487359999999998E-7</v>
      </c>
      <c r="AL15">
        <f t="shared" si="4"/>
        <v>9.691001300805642E-2</v>
      </c>
      <c r="AM15">
        <f t="shared" si="5"/>
        <v>-10.842869755446348</v>
      </c>
      <c r="AN15" s="1">
        <v>181.9</v>
      </c>
      <c r="AO15">
        <v>13.56</v>
      </c>
      <c r="AP15">
        <v>0.03</v>
      </c>
      <c r="AQ15" s="1">
        <v>20360</v>
      </c>
      <c r="AR15">
        <f t="shared" si="6"/>
        <v>2.036E-25</v>
      </c>
      <c r="AS15">
        <f t="shared" si="7"/>
        <v>2.243526170798898E-7</v>
      </c>
      <c r="AT15">
        <f t="shared" si="8"/>
        <v>0.21748394421390627</v>
      </c>
      <c r="AU15">
        <f t="shared" si="9"/>
        <v>-10.431584915829523</v>
      </c>
      <c r="AV15" s="1">
        <v>468.8</v>
      </c>
      <c r="AW15">
        <v>11.75</v>
      </c>
      <c r="AX15">
        <v>0.03</v>
      </c>
      <c r="AY15" s="1">
        <v>29640</v>
      </c>
      <c r="AZ15">
        <f t="shared" si="10"/>
        <v>2.9639999999999999E-25</v>
      </c>
      <c r="BA15">
        <f t="shared" si="11"/>
        <v>1.8883391025504898E-7</v>
      </c>
      <c r="BB15">
        <f t="shared" si="12"/>
        <v>0.33645973384852951</v>
      </c>
      <c r="BC15">
        <f t="shared" si="13"/>
        <v>-10.387460279821576</v>
      </c>
      <c r="BD15" s="1">
        <v>628</v>
      </c>
      <c r="BE15">
        <v>10.88</v>
      </c>
      <c r="BF15">
        <v>0.02</v>
      </c>
      <c r="BG15" s="1">
        <v>26270</v>
      </c>
      <c r="BH15">
        <f t="shared" si="14"/>
        <v>2.6269999999999999E-25</v>
      </c>
      <c r="BI15">
        <f t="shared" si="15"/>
        <v>6.0810185185185181E-8</v>
      </c>
      <c r="BJ15">
        <f t="shared" si="16"/>
        <v>0.55630250076728727</v>
      </c>
      <c r="BK15">
        <f t="shared" si="17"/>
        <v>-10.659721173261554</v>
      </c>
      <c r="BL15" s="1">
        <v>1866</v>
      </c>
      <c r="BM15">
        <v>10.07</v>
      </c>
      <c r="BN15">
        <v>0.08</v>
      </c>
      <c r="BO15" s="1">
        <v>25180</v>
      </c>
      <c r="BP15">
        <f t="shared" si="18"/>
        <v>2.5179999999999998E-25</v>
      </c>
      <c r="BQ15">
        <f t="shared" si="19"/>
        <v>3.7303703703703699E-8</v>
      </c>
      <c r="BR15">
        <f t="shared" si="20"/>
        <v>0.65321251377534373</v>
      </c>
      <c r="BS15">
        <f t="shared" si="21"/>
        <v>-10.775035533283837</v>
      </c>
      <c r="BT15" s="1">
        <v>1690</v>
      </c>
      <c r="BU15">
        <v>9.6300000000000008</v>
      </c>
      <c r="BV15">
        <v>7.0000000000000007E-2</v>
      </c>
      <c r="BW15" s="1">
        <v>30880</v>
      </c>
      <c r="BX15">
        <f t="shared" si="22"/>
        <v>3.088E-25</v>
      </c>
      <c r="BY15">
        <f t="shared" si="23"/>
        <v>2.7538644470868016E-8</v>
      </c>
      <c r="BZ15">
        <f t="shared" si="24"/>
        <v>0.76342799356293722</v>
      </c>
      <c r="CA15">
        <f t="shared" si="25"/>
        <v>-10.796629447179576</v>
      </c>
      <c r="CB15" s="1">
        <v>2058</v>
      </c>
      <c r="CC15">
        <v>8.93</v>
      </c>
      <c r="CD15">
        <v>7.0000000000000007E-2</v>
      </c>
      <c r="CE15" s="1">
        <v>45160</v>
      </c>
      <c r="CF15">
        <f t="shared" si="26"/>
        <v>4.5160000000000001E-25</v>
      </c>
      <c r="CG15">
        <f t="shared" si="27"/>
        <v>2.1168749999999999E-8</v>
      </c>
      <c r="CH15">
        <f t="shared" si="28"/>
        <v>0.90308998699194354</v>
      </c>
      <c r="CI15">
        <f t="shared" si="29"/>
        <v>-10.771214799019351</v>
      </c>
      <c r="CJ15" s="1">
        <v>2913</v>
      </c>
      <c r="CK15">
        <v>7.88</v>
      </c>
      <c r="CL15">
        <v>7.0000000000000007E-2</v>
      </c>
      <c r="CM15" s="1">
        <v>143600</v>
      </c>
      <c r="CN15">
        <f t="shared" si="30"/>
        <v>1.436E-24</v>
      </c>
      <c r="CO15">
        <f t="shared" si="31"/>
        <v>7.4791666666666683E-9</v>
      </c>
      <c r="CP15">
        <f t="shared" si="32"/>
        <v>1.3802112417116059</v>
      </c>
      <c r="CQ15">
        <f t="shared" si="33"/>
        <v>-10.745935547085661</v>
      </c>
      <c r="CR15" s="1">
        <v>5745</v>
      </c>
      <c r="CS15">
        <v>4.24</v>
      </c>
      <c r="CT15">
        <v>0.04</v>
      </c>
    </row>
    <row r="16" spans="1:98">
      <c r="A16">
        <v>10</v>
      </c>
      <c r="C16" t="s">
        <v>213</v>
      </c>
      <c r="D16">
        <v>112.81223900000001</v>
      </c>
      <c r="E16">
        <v>-47.015549</v>
      </c>
      <c r="F16" t="s">
        <v>214</v>
      </c>
      <c r="I16"/>
      <c r="J16"/>
      <c r="K16"/>
      <c r="L16"/>
      <c r="M16"/>
      <c r="Q16"/>
      <c r="R16"/>
      <c r="S16"/>
      <c r="T16"/>
      <c r="X16"/>
      <c r="Y16"/>
      <c r="Z16"/>
      <c r="AA16"/>
      <c r="AE16"/>
      <c r="AF16"/>
      <c r="AG16"/>
      <c r="AH16"/>
      <c r="AI16" s="1">
        <v>976.5</v>
      </c>
      <c r="AJ16">
        <f t="shared" si="2"/>
        <v>9.7649999999999993E-27</v>
      </c>
      <c r="AK16">
        <f t="shared" si="3"/>
        <v>1.8748799999999997E-8</v>
      </c>
      <c r="AL16">
        <f t="shared" si="4"/>
        <v>9.691001300805642E-2</v>
      </c>
      <c r="AM16">
        <f t="shared" si="5"/>
        <v>-11.630116510664521</v>
      </c>
      <c r="AN16" s="1">
        <v>53.99</v>
      </c>
      <c r="AO16">
        <v>15.53</v>
      </c>
      <c r="AP16">
        <v>0.06</v>
      </c>
      <c r="AQ16" s="1">
        <v>1069</v>
      </c>
      <c r="AR16">
        <f t="shared" si="6"/>
        <v>1.069E-26</v>
      </c>
      <c r="AS16">
        <f t="shared" si="7"/>
        <v>1.177961432506887E-8</v>
      </c>
      <c r="AT16">
        <f t="shared" si="8"/>
        <v>0.21748394421390627</v>
      </c>
      <c r="AU16">
        <f t="shared" si="9"/>
        <v>-11.711384984285466</v>
      </c>
      <c r="AV16" s="1">
        <v>52.22</v>
      </c>
      <c r="AW16">
        <v>14.95</v>
      </c>
      <c r="AX16">
        <v>0.05</v>
      </c>
      <c r="AY16" s="1">
        <v>1132</v>
      </c>
      <c r="AZ16">
        <f t="shared" si="10"/>
        <v>1.1319999999999999E-26</v>
      </c>
      <c r="BA16">
        <f t="shared" si="11"/>
        <v>7.2118753849094268E-9</v>
      </c>
      <c r="BB16">
        <f t="shared" si="12"/>
        <v>0.33645973384852951</v>
      </c>
      <c r="BC16">
        <f t="shared" si="13"/>
        <v>-11.805492052276614</v>
      </c>
      <c r="BD16" s="1">
        <v>93.96</v>
      </c>
      <c r="BE16">
        <v>14.43</v>
      </c>
      <c r="BF16">
        <v>0.09</v>
      </c>
      <c r="BG16" s="1">
        <v>816.9</v>
      </c>
      <c r="BH16">
        <f t="shared" si="14"/>
        <v>8.1689999999999991E-27</v>
      </c>
      <c r="BI16">
        <f t="shared" si="15"/>
        <v>1.8909722222222216E-9</v>
      </c>
      <c r="BJ16">
        <f t="shared" si="16"/>
        <v>0.55630250076728727</v>
      </c>
      <c r="BK16">
        <f t="shared" si="17"/>
        <v>-12.167012349987997</v>
      </c>
      <c r="BL16" s="1">
        <v>60.99</v>
      </c>
      <c r="BM16">
        <v>13.84</v>
      </c>
      <c r="BN16">
        <v>0.08</v>
      </c>
      <c r="BO16" s="1">
        <v>691.8</v>
      </c>
      <c r="BP16">
        <f t="shared" si="18"/>
        <v>6.9179999999999984E-27</v>
      </c>
      <c r="BQ16">
        <f t="shared" si="19"/>
        <v>1.0248888888888886E-9</v>
      </c>
      <c r="BR16">
        <f t="shared" si="20"/>
        <v>0.65321251377534373</v>
      </c>
      <c r="BS16">
        <f t="shared" si="21"/>
        <v>-12.336110701377338</v>
      </c>
      <c r="BT16" s="1">
        <v>52.49</v>
      </c>
      <c r="BU16">
        <v>13.54</v>
      </c>
      <c r="BV16">
        <v>0.08</v>
      </c>
      <c r="BW16" s="1">
        <v>606.20000000000005</v>
      </c>
      <c r="BX16">
        <f t="shared" si="22"/>
        <v>6.0620000000000001E-27</v>
      </c>
      <c r="BY16">
        <f t="shared" si="23"/>
        <v>5.406064209274673E-10</v>
      </c>
      <c r="BZ16">
        <f t="shared" si="24"/>
        <v>0.76342799356293722</v>
      </c>
      <c r="CA16">
        <f t="shared" si="25"/>
        <v>-12.503690806811671</v>
      </c>
      <c r="CB16" s="1">
        <v>46.68</v>
      </c>
      <c r="CC16">
        <v>13.2</v>
      </c>
      <c r="CD16">
        <v>0.08</v>
      </c>
      <c r="CE16" s="1">
        <v>614.1</v>
      </c>
      <c r="CF16">
        <f t="shared" si="26"/>
        <v>6.1410000000000001E-27</v>
      </c>
      <c r="CG16">
        <f t="shared" si="27"/>
        <v>2.8785937500000004E-10</v>
      </c>
      <c r="CH16">
        <f t="shared" si="28"/>
        <v>0.90308998699194354</v>
      </c>
      <c r="CI16">
        <f t="shared" si="29"/>
        <v>-12.637729634890112</v>
      </c>
      <c r="CJ16" s="1">
        <v>45.88</v>
      </c>
      <c r="CK16">
        <v>12.55</v>
      </c>
      <c r="CL16">
        <v>0.08</v>
      </c>
      <c r="CM16" s="1">
        <v>845.2</v>
      </c>
      <c r="CN16">
        <f t="shared" si="30"/>
        <v>8.4520000000000002E-27</v>
      </c>
      <c r="CO16">
        <f t="shared" si="31"/>
        <v>4.4020833333333343E-11</v>
      </c>
      <c r="CP16">
        <f t="shared" si="32"/>
        <v>1.3802112417116059</v>
      </c>
      <c r="CQ16">
        <f t="shared" si="33"/>
        <v>-12.976130498611667</v>
      </c>
      <c r="CR16" s="1">
        <v>71.56</v>
      </c>
      <c r="CS16">
        <v>9.82</v>
      </c>
      <c r="CT16">
        <v>0.09</v>
      </c>
    </row>
    <row r="17" spans="1:98">
      <c r="A17">
        <v>11</v>
      </c>
      <c r="C17" t="s">
        <v>215</v>
      </c>
      <c r="D17">
        <v>112.84107</v>
      </c>
      <c r="E17">
        <v>-46.96228</v>
      </c>
      <c r="F17" t="s">
        <v>216</v>
      </c>
      <c r="I17"/>
      <c r="J17"/>
      <c r="K17"/>
      <c r="L17"/>
      <c r="M17"/>
      <c r="Q17"/>
      <c r="R17"/>
      <c r="S17"/>
      <c r="T17"/>
      <c r="X17"/>
      <c r="Y17"/>
      <c r="Z17"/>
      <c r="AA17"/>
      <c r="AE17"/>
      <c r="AF17"/>
      <c r="AG17"/>
      <c r="AH17"/>
      <c r="AI17" s="1">
        <v>42980</v>
      </c>
      <c r="AJ17">
        <f t="shared" si="2"/>
        <v>4.2979999999999998E-25</v>
      </c>
      <c r="AK17">
        <f t="shared" si="3"/>
        <v>8.2521600000000008E-7</v>
      </c>
      <c r="AL17">
        <f t="shared" si="4"/>
        <v>9.691001300805642E-2</v>
      </c>
      <c r="AM17">
        <f t="shared" si="5"/>
        <v>-9.9865223471329703</v>
      </c>
      <c r="AN17" s="1">
        <v>1227</v>
      </c>
      <c r="AO17">
        <v>11.42</v>
      </c>
      <c r="AP17">
        <v>0.03</v>
      </c>
      <c r="AQ17" s="1"/>
      <c r="AR17"/>
      <c r="AS17"/>
      <c r="AT17"/>
      <c r="AU17"/>
      <c r="AV17" s="1"/>
      <c r="AY17" s="1"/>
      <c r="AZ17"/>
      <c r="BA17"/>
      <c r="BB17"/>
      <c r="BC17"/>
      <c r="BD17" s="1"/>
      <c r="BG17" s="1">
        <v>49110</v>
      </c>
      <c r="BH17">
        <f t="shared" si="14"/>
        <v>4.9109999999999999E-25</v>
      </c>
      <c r="BI17">
        <f t="shared" si="15"/>
        <v>1.1368055555555554E-7</v>
      </c>
      <c r="BJ17">
        <f t="shared" si="16"/>
        <v>0.55630250076728727</v>
      </c>
      <c r="BK17">
        <f t="shared" si="17"/>
        <v>-10.388011311916021</v>
      </c>
      <c r="BL17" s="1">
        <v>3480</v>
      </c>
      <c r="BM17">
        <v>9.39</v>
      </c>
      <c r="BN17">
        <v>0.08</v>
      </c>
      <c r="BO17" s="1">
        <v>47300</v>
      </c>
      <c r="BP17">
        <f t="shared" si="18"/>
        <v>4.7299999999999995E-25</v>
      </c>
      <c r="BQ17">
        <f t="shared" si="19"/>
        <v>7.0074074074074077E-8</v>
      </c>
      <c r="BR17">
        <f t="shared" si="20"/>
        <v>0.65321251377534373</v>
      </c>
      <c r="BS17">
        <f t="shared" si="21"/>
        <v>-10.501230118317869</v>
      </c>
      <c r="BT17" s="1">
        <v>3353</v>
      </c>
      <c r="BU17">
        <v>8.9499999999999993</v>
      </c>
      <c r="BV17">
        <v>0.08</v>
      </c>
      <c r="BW17" s="1">
        <v>37120</v>
      </c>
      <c r="BX17">
        <f t="shared" si="22"/>
        <v>3.7119999999999996E-25</v>
      </c>
      <c r="BY17">
        <f t="shared" si="23"/>
        <v>3.3103448275862067E-8</v>
      </c>
      <c r="BZ17">
        <f t="shared" si="24"/>
        <v>0.76342799356293722</v>
      </c>
      <c r="CA17">
        <f t="shared" si="25"/>
        <v>-10.71669877129645</v>
      </c>
      <c r="CB17" s="1">
        <v>2636</v>
      </c>
      <c r="CC17">
        <v>8.73</v>
      </c>
      <c r="CD17">
        <v>0.08</v>
      </c>
      <c r="CE17" s="1">
        <v>34370</v>
      </c>
      <c r="CF17">
        <f t="shared" si="26"/>
        <v>3.4369999999999999E-25</v>
      </c>
      <c r="CG17">
        <f t="shared" si="27"/>
        <v>1.6110937499999999E-8</v>
      </c>
      <c r="CH17">
        <f t="shared" si="28"/>
        <v>0.90308998699194354</v>
      </c>
      <c r="CI17">
        <f t="shared" si="29"/>
        <v>-10.889789200135056</v>
      </c>
      <c r="CJ17" s="1">
        <v>2218</v>
      </c>
      <c r="CK17">
        <v>8.18</v>
      </c>
      <c r="CL17">
        <v>7.0000000000000007E-2</v>
      </c>
      <c r="CM17" s="1">
        <v>29090</v>
      </c>
      <c r="CN17">
        <f t="shared" si="30"/>
        <v>2.909E-25</v>
      </c>
      <c r="CO17">
        <f t="shared" si="31"/>
        <v>1.5151041666666669E-9</v>
      </c>
      <c r="CP17">
        <f t="shared" si="32"/>
        <v>1.3802112417116059</v>
      </c>
      <c r="CQ17">
        <f t="shared" si="33"/>
        <v>-11.439346265744884</v>
      </c>
      <c r="CR17" s="1">
        <v>1167</v>
      </c>
      <c r="CS17">
        <v>5.97</v>
      </c>
      <c r="CT17">
        <v>0.04</v>
      </c>
    </row>
    <row r="18" spans="1:98">
      <c r="A18">
        <v>12</v>
      </c>
      <c r="B18" t="s">
        <v>111</v>
      </c>
      <c r="C18" t="s">
        <v>143</v>
      </c>
      <c r="D18">
        <v>112.8412</v>
      </c>
      <c r="E18">
        <v>-46.962713999999998</v>
      </c>
      <c r="F18" t="s">
        <v>18</v>
      </c>
      <c r="G18">
        <v>17.489999999999998</v>
      </c>
      <c r="H18">
        <v>0.05</v>
      </c>
      <c r="I18">
        <f t="shared" si="0"/>
        <v>403.7889594317619</v>
      </c>
      <c r="J18">
        <f t="shared" si="1"/>
        <v>4.037889594317619E-27</v>
      </c>
      <c r="K18">
        <f t="shared" si="34"/>
        <v>6.2570603217731699E-8</v>
      </c>
      <c r="L18">
        <f t="shared" si="35"/>
        <v>-0.35654732351381258</v>
      </c>
      <c r="M18">
        <f t="shared" si="36"/>
        <v>-11.560176981659682</v>
      </c>
      <c r="N18">
        <v>16.18</v>
      </c>
      <c r="O18">
        <v>0.02</v>
      </c>
      <c r="P18">
        <f t="shared" si="37"/>
        <v>1213.3168896923758</v>
      </c>
      <c r="Q18">
        <f t="shared" si="38"/>
        <v>1.2133168896923757E-26</v>
      </c>
      <c r="R18">
        <f t="shared" si="39"/>
        <v>1.2032894773808684E-7</v>
      </c>
      <c r="S18">
        <f t="shared" si="40"/>
        <v>-0.25963731050575611</v>
      </c>
      <c r="T18">
        <f t="shared" si="41"/>
        <v>-11.179267191639903</v>
      </c>
      <c r="U18">
        <v>15.51</v>
      </c>
      <c r="V18">
        <v>0.02</v>
      </c>
      <c r="W18">
        <f t="shared" si="42"/>
        <v>1717.1180731584811</v>
      </c>
      <c r="X18">
        <f t="shared" si="43"/>
        <v>1.7171180731584809E-26</v>
      </c>
      <c r="Y18">
        <f t="shared" si="44"/>
        <v>1.0218913349485107E-7</v>
      </c>
      <c r="Z18">
        <f t="shared" si="45"/>
        <v>-0.14874165128092473</v>
      </c>
      <c r="AA18">
        <f t="shared" si="46"/>
        <v>-11.139336934681168</v>
      </c>
      <c r="AB18">
        <v>14.43</v>
      </c>
      <c r="AC18">
        <v>0.02</v>
      </c>
      <c r="AD18">
        <f t="shared" si="47"/>
        <v>4112.5723161389933</v>
      </c>
      <c r="AE18">
        <f t="shared" si="48"/>
        <v>4.112572316138993E-26</v>
      </c>
      <c r="AF18">
        <f t="shared" si="49"/>
        <v>1.9768814209929466E-7</v>
      </c>
      <c r="AG18">
        <f t="shared" si="50"/>
        <v>-0.10237290870955855</v>
      </c>
      <c r="AH18">
        <f t="shared" si="51"/>
        <v>-10.806392288840959</v>
      </c>
      <c r="AI18" s="2">
        <v>42980</v>
      </c>
      <c r="AJ18">
        <f t="shared" ref="AJ18" si="52">AI18*1E-29</f>
        <v>4.2979999999999998E-25</v>
      </c>
      <c r="AK18">
        <f t="shared" ref="AK18" si="53">AJ18*30000000000/(0.000125^2)</f>
        <v>8.2521600000000008E-7</v>
      </c>
      <c r="AL18">
        <f t="shared" si="4"/>
        <v>9.691001300805642E-2</v>
      </c>
      <c r="AM18">
        <f t="shared" ref="AM18" si="54">LOG(AK18*0.000125)</f>
        <v>-9.9865223471329703</v>
      </c>
      <c r="AN18" s="2">
        <v>1227</v>
      </c>
      <c r="AO18">
        <v>11.42</v>
      </c>
      <c r="AP18">
        <v>0.03</v>
      </c>
      <c r="AQ18" s="1"/>
      <c r="AR18"/>
      <c r="AS18"/>
      <c r="AT18"/>
      <c r="AU18"/>
      <c r="AV18" s="1"/>
      <c r="AY18" s="1"/>
      <c r="AZ18"/>
      <c r="BA18"/>
      <c r="BB18"/>
      <c r="BC18"/>
      <c r="BD18" s="1"/>
      <c r="BG18" s="1">
        <v>55770</v>
      </c>
      <c r="BH18">
        <f t="shared" si="14"/>
        <v>5.5769999999999998E-25</v>
      </c>
      <c r="BI18">
        <f t="shared" si="15"/>
        <v>1.2909722222222218E-7</v>
      </c>
      <c r="BJ18">
        <f t="shared" si="16"/>
        <v>0.55630250076728727</v>
      </c>
      <c r="BK18">
        <f t="shared" si="17"/>
        <v>-10.332780601556063</v>
      </c>
      <c r="BL18" s="1">
        <v>3739</v>
      </c>
      <c r="BM18">
        <v>9.26</v>
      </c>
      <c r="BN18">
        <v>7.0000000000000007E-2</v>
      </c>
      <c r="BO18" s="1">
        <v>52110</v>
      </c>
      <c r="BP18">
        <f t="shared" si="18"/>
        <v>5.2109999999999999E-25</v>
      </c>
      <c r="BQ18">
        <f t="shared" si="19"/>
        <v>7.7200000000000003E-8</v>
      </c>
      <c r="BR18">
        <f t="shared" si="20"/>
        <v>0.65321251377534373</v>
      </c>
      <c r="BS18">
        <f t="shared" si="21"/>
        <v>-10.459170185888921</v>
      </c>
      <c r="BT18" s="1">
        <v>3490</v>
      </c>
      <c r="BU18">
        <v>8.84</v>
      </c>
      <c r="BV18">
        <v>7.0000000000000007E-2</v>
      </c>
      <c r="BW18" s="1">
        <v>53260</v>
      </c>
      <c r="BX18">
        <f t="shared" si="22"/>
        <v>5.3259999999999996E-25</v>
      </c>
      <c r="BY18">
        <f t="shared" si="23"/>
        <v>4.749702734839476E-8</v>
      </c>
      <c r="BZ18">
        <f t="shared" si="24"/>
        <v>0.76342799356293722</v>
      </c>
      <c r="CA18">
        <f t="shared" si="25"/>
        <v>-10.559905576740352</v>
      </c>
      <c r="CB18" s="1">
        <v>3545</v>
      </c>
      <c r="CC18">
        <v>8.34</v>
      </c>
      <c r="CD18">
        <v>7.0000000000000007E-2</v>
      </c>
      <c r="CE18" s="1">
        <v>-9</v>
      </c>
      <c r="CF18">
        <f t="shared" si="26"/>
        <v>-8.9999999999999996E-29</v>
      </c>
      <c r="CG18">
        <f t="shared" si="27"/>
        <v>-4.21875E-12</v>
      </c>
      <c r="CH18">
        <f t="shared" si="28"/>
        <v>0.90308998699194354</v>
      </c>
      <c r="CI18" t="e">
        <f t="shared" si="29"/>
        <v>#NUM!</v>
      </c>
      <c r="CJ18" s="1">
        <v>-9</v>
      </c>
      <c r="CK18">
        <v>-9</v>
      </c>
      <c r="CL18">
        <v>-9</v>
      </c>
      <c r="CM18" s="2">
        <v>29090</v>
      </c>
      <c r="CN18">
        <f t="shared" ref="CN18" si="55">CM18*1E-29</f>
        <v>2.909E-25</v>
      </c>
      <c r="CO18">
        <f t="shared" ref="CO18" si="56">CN18*30000000000/(0.0024^2)</f>
        <v>1.5151041666666669E-9</v>
      </c>
      <c r="CP18">
        <f t="shared" si="32"/>
        <v>1.3802112417116059</v>
      </c>
      <c r="CQ18">
        <f t="shared" ref="CQ18" si="57">LOG(CO18*0.0024)</f>
        <v>-11.439346265744884</v>
      </c>
      <c r="CR18" s="2">
        <v>1167</v>
      </c>
      <c r="CS18">
        <v>5.97</v>
      </c>
      <c r="CT18">
        <v>0.04</v>
      </c>
    </row>
    <row r="19" spans="1:98">
      <c r="A19">
        <v>13</v>
      </c>
      <c r="C19" t="s">
        <v>217</v>
      </c>
      <c r="D19">
        <v>112.841607</v>
      </c>
      <c r="E19">
        <v>-46.962904000000002</v>
      </c>
      <c r="F19" t="s">
        <v>18</v>
      </c>
      <c r="G19">
        <v>17.489999999999998</v>
      </c>
      <c r="H19">
        <v>0.05</v>
      </c>
      <c r="I19">
        <f t="shared" si="0"/>
        <v>403.7889594317619</v>
      </c>
      <c r="J19">
        <f t="shared" si="1"/>
        <v>4.037889594317619E-27</v>
      </c>
      <c r="K19">
        <f t="shared" si="34"/>
        <v>6.2570603217731699E-8</v>
      </c>
      <c r="L19">
        <f t="shared" si="35"/>
        <v>-0.35654732351381258</v>
      </c>
      <c r="M19">
        <f t="shared" si="36"/>
        <v>-11.560176981659682</v>
      </c>
      <c r="N19">
        <v>16.18</v>
      </c>
      <c r="O19">
        <v>0.02</v>
      </c>
      <c r="P19">
        <f t="shared" si="37"/>
        <v>1213.3168896923758</v>
      </c>
      <c r="Q19">
        <f t="shared" si="38"/>
        <v>1.2133168896923757E-26</v>
      </c>
      <c r="R19">
        <f t="shared" si="39"/>
        <v>1.2032894773808684E-7</v>
      </c>
      <c r="S19">
        <f t="shared" si="40"/>
        <v>-0.25963731050575611</v>
      </c>
      <c r="T19">
        <f t="shared" si="41"/>
        <v>-11.179267191639903</v>
      </c>
      <c r="U19">
        <v>15.51</v>
      </c>
      <c r="V19">
        <v>0.02</v>
      </c>
      <c r="W19">
        <f t="shared" si="42"/>
        <v>1717.1180731584811</v>
      </c>
      <c r="X19">
        <f t="shared" si="43"/>
        <v>1.7171180731584809E-26</v>
      </c>
      <c r="Y19">
        <f t="shared" si="44"/>
        <v>1.0218913349485107E-7</v>
      </c>
      <c r="Z19">
        <f t="shared" si="45"/>
        <v>-0.14874165128092473</v>
      </c>
      <c r="AA19">
        <f t="shared" si="46"/>
        <v>-11.139336934681168</v>
      </c>
      <c r="AB19">
        <v>14.43</v>
      </c>
      <c r="AC19">
        <v>0.02</v>
      </c>
      <c r="AD19">
        <f t="shared" si="47"/>
        <v>4112.5723161389933</v>
      </c>
      <c r="AE19">
        <f t="shared" si="48"/>
        <v>4.112572316138993E-26</v>
      </c>
      <c r="AF19">
        <f t="shared" si="49"/>
        <v>1.9768814209929466E-7</v>
      </c>
      <c r="AG19">
        <f t="shared" si="50"/>
        <v>-0.10237290870955855</v>
      </c>
      <c r="AH19">
        <f t="shared" si="51"/>
        <v>-10.806392288840959</v>
      </c>
      <c r="AI19" s="1"/>
      <c r="AJ19"/>
      <c r="AK19"/>
      <c r="AL19"/>
      <c r="AM19"/>
      <c r="AN19" s="1"/>
      <c r="AQ19" s="1"/>
      <c r="AR19"/>
      <c r="AS19"/>
      <c r="AT19"/>
      <c r="AU19"/>
      <c r="AV19" s="1"/>
      <c r="AY19" s="1"/>
      <c r="AZ19"/>
      <c r="BA19"/>
      <c r="BB19"/>
      <c r="BC19"/>
      <c r="BD19" s="1"/>
      <c r="BG19" s="1">
        <v>44210</v>
      </c>
      <c r="BH19">
        <f t="shared" si="14"/>
        <v>4.4209999999999994E-25</v>
      </c>
      <c r="BI19">
        <f t="shared" si="15"/>
        <v>1.0233796296296293E-7</v>
      </c>
      <c r="BJ19">
        <f t="shared" si="16"/>
        <v>0.55630250076728727</v>
      </c>
      <c r="BK19">
        <f t="shared" si="17"/>
        <v>-10.433660731141751</v>
      </c>
      <c r="BL19" s="1">
        <v>3134</v>
      </c>
      <c r="BM19">
        <v>9.51</v>
      </c>
      <c r="BN19">
        <v>0.08</v>
      </c>
      <c r="BO19" s="1">
        <v>42980</v>
      </c>
      <c r="BP19">
        <f t="shared" si="18"/>
        <v>4.2979999999999998E-25</v>
      </c>
      <c r="BQ19">
        <f t="shared" si="19"/>
        <v>6.3674074074074072E-8</v>
      </c>
      <c r="BR19">
        <f t="shared" si="20"/>
        <v>0.65321251377534373</v>
      </c>
      <c r="BS19">
        <f t="shared" si="21"/>
        <v>-10.542824847900256</v>
      </c>
      <c r="BT19" s="1">
        <v>3048</v>
      </c>
      <c r="BU19">
        <v>9.0500000000000007</v>
      </c>
      <c r="BV19">
        <v>0.08</v>
      </c>
      <c r="BW19" s="1">
        <v>37580</v>
      </c>
      <c r="BX19">
        <f t="shared" si="22"/>
        <v>3.7579999999999999E-25</v>
      </c>
      <c r="BY19">
        <f t="shared" si="23"/>
        <v>3.3513674197384061E-8</v>
      </c>
      <c r="BZ19">
        <f t="shared" si="24"/>
        <v>0.76342799356293722</v>
      </c>
      <c r="CA19">
        <f t="shared" si="25"/>
        <v>-10.711349963078769</v>
      </c>
      <c r="CB19" s="1">
        <v>2670</v>
      </c>
      <c r="CC19">
        <v>8.7100000000000009</v>
      </c>
      <c r="CD19">
        <v>0.08</v>
      </c>
      <c r="CE19" s="1">
        <v>31190</v>
      </c>
      <c r="CF19">
        <f t="shared" si="26"/>
        <v>3.1189999999999999E-25</v>
      </c>
      <c r="CG19">
        <f t="shared" si="27"/>
        <v>1.4620312499999998E-8</v>
      </c>
      <c r="CH19">
        <f t="shared" si="28"/>
        <v>0.90308998699194354</v>
      </c>
      <c r="CI19">
        <f t="shared" si="29"/>
        <v>-10.931953357515138</v>
      </c>
      <c r="CJ19" s="1">
        <v>2214</v>
      </c>
      <c r="CK19">
        <v>8.2799999999999994</v>
      </c>
      <c r="CL19">
        <v>0.08</v>
      </c>
      <c r="CM19" s="1">
        <v>-9</v>
      </c>
      <c r="CN19">
        <f t="shared" si="30"/>
        <v>-8.9999999999999996E-29</v>
      </c>
      <c r="CO19">
        <f t="shared" si="31"/>
        <v>-4.687500000000001E-13</v>
      </c>
      <c r="CP19">
        <f t="shared" si="32"/>
        <v>1.3802112417116059</v>
      </c>
      <c r="CQ19" t="e">
        <f t="shared" si="33"/>
        <v>#NUM!</v>
      </c>
      <c r="CR19" s="1">
        <v>-9</v>
      </c>
      <c r="CS19">
        <v>-9</v>
      </c>
      <c r="CT19">
        <v>-9</v>
      </c>
    </row>
    <row r="20" spans="1:98">
      <c r="A20">
        <v>14</v>
      </c>
      <c r="B20" t="s">
        <v>140</v>
      </c>
      <c r="C20" t="s">
        <v>218</v>
      </c>
      <c r="D20">
        <v>112.902821</v>
      </c>
      <c r="E20">
        <v>-47.003689000000001</v>
      </c>
      <c r="F20" t="s">
        <v>219</v>
      </c>
      <c r="G20">
        <v>17.649999999999999</v>
      </c>
      <c r="H20">
        <v>0.04</v>
      </c>
      <c r="I20">
        <f t="shared" si="0"/>
        <v>348.46120981475838</v>
      </c>
      <c r="J20">
        <f t="shared" si="1"/>
        <v>3.4846120981475837E-27</v>
      </c>
      <c r="K20">
        <f t="shared" si="34"/>
        <v>5.3997088297741483E-8</v>
      </c>
      <c r="L20">
        <f t="shared" si="35"/>
        <v>-0.35654732351381258</v>
      </c>
      <c r="M20">
        <f t="shared" si="36"/>
        <v>-11.624176981659682</v>
      </c>
      <c r="N20">
        <v>16.07</v>
      </c>
      <c r="O20">
        <v>0.02</v>
      </c>
      <c r="P20">
        <f t="shared" si="37"/>
        <v>1342.6853276353881</v>
      </c>
      <c r="Q20">
        <f t="shared" si="38"/>
        <v>1.3426853276353882E-26</v>
      </c>
      <c r="R20">
        <f t="shared" si="39"/>
        <v>1.3315887546797237E-7</v>
      </c>
      <c r="S20">
        <f t="shared" si="40"/>
        <v>-0.25963731050575611</v>
      </c>
      <c r="T20">
        <f t="shared" si="41"/>
        <v>-11.135267191639905</v>
      </c>
      <c r="U20">
        <v>14.97</v>
      </c>
      <c r="V20">
        <v>0.03</v>
      </c>
      <c r="W20">
        <f t="shared" si="42"/>
        <v>2823.580404923111</v>
      </c>
      <c r="X20">
        <f t="shared" si="43"/>
        <v>2.8235804049231107E-26</v>
      </c>
      <c r="Y20">
        <f t="shared" si="44"/>
        <v>1.6803692153876874E-7</v>
      </c>
      <c r="Z20">
        <f t="shared" si="45"/>
        <v>-0.14874165128092473</v>
      </c>
      <c r="AA20">
        <f t="shared" si="46"/>
        <v>-10.923336934681169</v>
      </c>
      <c r="AB20">
        <v>13.94</v>
      </c>
      <c r="AC20">
        <v>0.02</v>
      </c>
      <c r="AD20">
        <f t="shared" si="47"/>
        <v>6458.230595396567</v>
      </c>
      <c r="AE20">
        <f t="shared" si="48"/>
        <v>6.4582305953965663E-26</v>
      </c>
      <c r="AF20">
        <f t="shared" si="49"/>
        <v>3.1044210521053844E-7</v>
      </c>
      <c r="AG20">
        <f t="shared" si="50"/>
        <v>-0.10237290870955855</v>
      </c>
      <c r="AH20">
        <f t="shared" si="51"/>
        <v>-10.610392288840957</v>
      </c>
      <c r="AI20" s="1">
        <v>26240</v>
      </c>
      <c r="AJ20">
        <f t="shared" si="2"/>
        <v>2.6239999999999999E-25</v>
      </c>
      <c r="AK20">
        <f t="shared" si="3"/>
        <v>5.0380800000000006E-7</v>
      </c>
      <c r="AL20">
        <f t="shared" si="4"/>
        <v>9.691001300805642E-2</v>
      </c>
      <c r="AM20">
        <f t="shared" si="5"/>
        <v>-10.200824927584771</v>
      </c>
      <c r="AN20" s="1">
        <v>555.79999999999995</v>
      </c>
      <c r="AO20">
        <v>11.96</v>
      </c>
      <c r="AP20">
        <v>0.02</v>
      </c>
      <c r="AQ20" s="1">
        <v>48120</v>
      </c>
      <c r="AR20">
        <f t="shared" si="6"/>
        <v>4.8120000000000002E-25</v>
      </c>
      <c r="AS20">
        <f t="shared" si="7"/>
        <v>5.3024793388429747E-7</v>
      </c>
      <c r="AT20">
        <f t="shared" si="8"/>
        <v>0.21748394421390627</v>
      </c>
      <c r="AU20">
        <f t="shared" si="9"/>
        <v>-10.058037070826437</v>
      </c>
      <c r="AV20" s="1">
        <v>1285</v>
      </c>
      <c r="AW20">
        <v>10.82</v>
      </c>
      <c r="AX20">
        <v>0.03</v>
      </c>
      <c r="AY20" s="1">
        <v>65450</v>
      </c>
      <c r="AZ20">
        <f t="shared" si="10"/>
        <v>6.5449999999999998E-25</v>
      </c>
      <c r="BA20">
        <f t="shared" si="11"/>
        <v>4.1697636390664491E-7</v>
      </c>
      <c r="BB20">
        <f t="shared" si="12"/>
        <v>0.33645973384852951</v>
      </c>
      <c r="BC20">
        <f t="shared" si="13"/>
        <v>-10.043428828242092</v>
      </c>
      <c r="BD20" s="1">
        <v>1266</v>
      </c>
      <c r="BE20">
        <v>10.02</v>
      </c>
      <c r="BF20">
        <v>0.02</v>
      </c>
      <c r="BG20" s="1">
        <v>65930</v>
      </c>
      <c r="BH20">
        <f t="shared" si="14"/>
        <v>6.5929999999999997E-25</v>
      </c>
      <c r="BI20">
        <f t="shared" si="15"/>
        <v>1.5261574074074069E-7</v>
      </c>
      <c r="BJ20">
        <f t="shared" si="16"/>
        <v>0.55630250076728727</v>
      </c>
      <c r="BK20">
        <f t="shared" si="17"/>
        <v>-10.260098170303923</v>
      </c>
      <c r="BL20" s="1">
        <v>4672</v>
      </c>
      <c r="BM20">
        <v>9.07</v>
      </c>
      <c r="BN20">
        <v>0.08</v>
      </c>
      <c r="BO20" s="1">
        <v>53870</v>
      </c>
      <c r="BP20">
        <f t="shared" si="18"/>
        <v>5.3869999999999994E-25</v>
      </c>
      <c r="BQ20">
        <f t="shared" si="19"/>
        <v>7.9807407407407391E-8</v>
      </c>
      <c r="BR20">
        <f t="shared" si="20"/>
        <v>0.65321251377534373</v>
      </c>
      <c r="BS20">
        <f t="shared" si="21"/>
        <v>-10.444744283509726</v>
      </c>
      <c r="BT20" s="1">
        <v>2709</v>
      </c>
      <c r="BU20">
        <v>8.81</v>
      </c>
      <c r="BV20">
        <v>0.05</v>
      </c>
      <c r="BW20" s="1">
        <v>44660</v>
      </c>
      <c r="BX20">
        <f t="shared" si="22"/>
        <v>4.4659999999999993E-25</v>
      </c>
      <c r="BY20">
        <f t="shared" si="23"/>
        <v>3.9827586206896544E-8</v>
      </c>
      <c r="BZ20">
        <f t="shared" si="24"/>
        <v>0.76342799356293722</v>
      </c>
      <c r="CA20">
        <f t="shared" si="25"/>
        <v>-10.636388020107855</v>
      </c>
      <c r="CB20" s="1">
        <v>2171</v>
      </c>
      <c r="CC20">
        <v>8.5299999999999994</v>
      </c>
      <c r="CD20">
        <v>0.05</v>
      </c>
      <c r="CE20" s="1">
        <v>33880</v>
      </c>
      <c r="CF20">
        <f t="shared" si="26"/>
        <v>3.3879999999999996E-25</v>
      </c>
      <c r="CG20">
        <f t="shared" si="27"/>
        <v>1.5881249999999999E-8</v>
      </c>
      <c r="CH20">
        <f t="shared" si="28"/>
        <v>0.90308998699194354</v>
      </c>
      <c r="CI20">
        <f t="shared" si="29"/>
        <v>-10.896025330613611</v>
      </c>
      <c r="CJ20" s="1">
        <v>1620</v>
      </c>
      <c r="CK20">
        <v>8.19</v>
      </c>
      <c r="CL20">
        <v>0.05</v>
      </c>
      <c r="CM20" s="1">
        <v>47700</v>
      </c>
      <c r="CN20">
        <f t="shared" si="30"/>
        <v>4.7699999999999994E-25</v>
      </c>
      <c r="CO20">
        <f t="shared" si="31"/>
        <v>2.4843750000000001E-9</v>
      </c>
      <c r="CP20">
        <f t="shared" si="32"/>
        <v>1.3802112417116059</v>
      </c>
      <c r="CQ20">
        <f t="shared" si="33"/>
        <v>-11.22457160795183</v>
      </c>
      <c r="CR20" s="1">
        <v>1911</v>
      </c>
      <c r="CS20">
        <v>5.44</v>
      </c>
      <c r="CT20">
        <v>0.04</v>
      </c>
    </row>
    <row r="21" spans="1:98">
      <c r="A21">
        <v>15</v>
      </c>
      <c r="B21" t="s">
        <v>141</v>
      </c>
      <c r="C21" t="s">
        <v>220</v>
      </c>
      <c r="D21">
        <v>112.9059</v>
      </c>
      <c r="E21">
        <v>-47.005958999999997</v>
      </c>
      <c r="F21" t="s">
        <v>221</v>
      </c>
      <c r="G21">
        <v>15.84</v>
      </c>
      <c r="H21">
        <v>0.04</v>
      </c>
      <c r="I21">
        <f t="shared" si="0"/>
        <v>1845.6716445313809</v>
      </c>
      <c r="J21">
        <f t="shared" si="1"/>
        <v>1.8456716445313808E-26</v>
      </c>
      <c r="K21">
        <f t="shared" si="34"/>
        <v>2.8600283747903627E-7</v>
      </c>
      <c r="L21">
        <f t="shared" si="35"/>
        <v>-0.35654732351381258</v>
      </c>
      <c r="M21">
        <f t="shared" si="36"/>
        <v>-10.900176981659682</v>
      </c>
      <c r="N21">
        <v>14.19</v>
      </c>
      <c r="O21">
        <v>0.02</v>
      </c>
      <c r="P21">
        <f t="shared" si="37"/>
        <v>7585.3258711920116</v>
      </c>
      <c r="Q21">
        <f t="shared" si="38"/>
        <v>7.5853258711920115E-26</v>
      </c>
      <c r="R21">
        <f t="shared" si="39"/>
        <v>7.52263722762844E-7</v>
      </c>
      <c r="S21">
        <f t="shared" si="40"/>
        <v>-0.25963731050575611</v>
      </c>
      <c r="T21">
        <f t="shared" si="41"/>
        <v>-10.383267191639904</v>
      </c>
      <c r="U21">
        <v>13.21</v>
      </c>
      <c r="V21">
        <v>0.03</v>
      </c>
      <c r="W21">
        <f t="shared" si="42"/>
        <v>14282.366039588482</v>
      </c>
      <c r="X21">
        <f t="shared" si="43"/>
        <v>1.4282366039588482E-25</v>
      </c>
      <c r="Y21">
        <f t="shared" si="44"/>
        <v>8.4997219041391486E-7</v>
      </c>
      <c r="Z21">
        <f t="shared" si="45"/>
        <v>-0.14874165128092473</v>
      </c>
      <c r="AA21">
        <f t="shared" si="46"/>
        <v>-10.21933693468117</v>
      </c>
      <c r="AB21">
        <v>12.12</v>
      </c>
      <c r="AC21">
        <v>0.04</v>
      </c>
      <c r="AD21">
        <f t="shared" si="47"/>
        <v>34523.399010660898</v>
      </c>
      <c r="AE21">
        <f t="shared" si="48"/>
        <v>3.4523399010660896E-25</v>
      </c>
      <c r="AF21">
        <f t="shared" si="49"/>
        <v>1.6595128510171879E-6</v>
      </c>
      <c r="AG21">
        <f t="shared" si="50"/>
        <v>-0.10237290870955855</v>
      </c>
      <c r="AH21">
        <f t="shared" si="51"/>
        <v>-9.8823922888409577</v>
      </c>
      <c r="AI21" s="1">
        <v>105800</v>
      </c>
      <c r="AJ21">
        <f t="shared" si="2"/>
        <v>1.0579999999999999E-24</v>
      </c>
      <c r="AK21">
        <f t="shared" si="3"/>
        <v>2.0313599999999999E-6</v>
      </c>
      <c r="AL21">
        <f t="shared" si="4"/>
        <v>9.691001300805642E-2</v>
      </c>
      <c r="AM21">
        <f t="shared" si="5"/>
        <v>-9.5953030905892263</v>
      </c>
      <c r="AN21" s="1">
        <v>1754</v>
      </c>
      <c r="AO21">
        <v>10.45</v>
      </c>
      <c r="AP21">
        <v>0.02</v>
      </c>
      <c r="AQ21" s="1">
        <v>157700</v>
      </c>
      <c r="AR21">
        <f t="shared" si="6"/>
        <v>1.5769999999999999E-24</v>
      </c>
      <c r="AS21">
        <f t="shared" si="7"/>
        <v>1.7377410468319557E-6</v>
      </c>
      <c r="AT21">
        <f t="shared" si="8"/>
        <v>0.21748394421390627</v>
      </c>
      <c r="AU21">
        <f t="shared" si="9"/>
        <v>-9.5425309961653415</v>
      </c>
      <c r="AV21" s="1">
        <v>2906</v>
      </c>
      <c r="AW21">
        <v>9.5299999999999994</v>
      </c>
      <c r="AX21">
        <v>0.02</v>
      </c>
      <c r="AY21" s="1">
        <v>151200</v>
      </c>
      <c r="AZ21">
        <f t="shared" si="10"/>
        <v>1.5119999999999999E-24</v>
      </c>
      <c r="BA21">
        <f t="shared" si="11"/>
        <v>9.6328229522818495E-7</v>
      </c>
      <c r="BB21">
        <f t="shared" si="12"/>
        <v>0.33645973384852951</v>
      </c>
      <c r="BC21">
        <f t="shared" si="13"/>
        <v>-9.6797866879636789</v>
      </c>
      <c r="BD21" s="1">
        <v>3203</v>
      </c>
      <c r="BE21">
        <v>9.11</v>
      </c>
      <c r="BF21">
        <v>0.02</v>
      </c>
      <c r="BG21" s="1">
        <v>112200</v>
      </c>
      <c r="BH21">
        <f t="shared" si="14"/>
        <v>1.1219999999999999E-24</v>
      </c>
      <c r="BI21">
        <f t="shared" si="15"/>
        <v>2.5972222222222218E-7</v>
      </c>
      <c r="BJ21">
        <f t="shared" si="16"/>
        <v>0.55630250076728727</v>
      </c>
      <c r="BK21">
        <f t="shared" si="17"/>
        <v>-10.029188389127482</v>
      </c>
      <c r="BL21" s="1">
        <v>7945</v>
      </c>
      <c r="BM21">
        <v>8.5</v>
      </c>
      <c r="BN21">
        <v>0.08</v>
      </c>
      <c r="BO21" s="1">
        <v>93750</v>
      </c>
      <c r="BP21">
        <f t="shared" si="18"/>
        <v>9.3750000000000001E-25</v>
      </c>
      <c r="BQ21">
        <f t="shared" si="19"/>
        <v>1.3888888888888891E-7</v>
      </c>
      <c r="BR21">
        <f t="shared" si="20"/>
        <v>0.65321251377534373</v>
      </c>
      <c r="BS21">
        <f t="shared" si="21"/>
        <v>-10.204119982655925</v>
      </c>
      <c r="BT21" s="1">
        <v>4695</v>
      </c>
      <c r="BU21">
        <v>8.2100000000000009</v>
      </c>
      <c r="BV21">
        <v>0.05</v>
      </c>
      <c r="BW21" s="1">
        <v>73880</v>
      </c>
      <c r="BX21">
        <f t="shared" si="22"/>
        <v>7.3879999999999993E-25</v>
      </c>
      <c r="BY21">
        <f t="shared" si="23"/>
        <v>6.5885850178359076E-8</v>
      </c>
      <c r="BZ21">
        <f t="shared" si="24"/>
        <v>0.76342799356293722</v>
      </c>
      <c r="CA21">
        <f t="shared" si="25"/>
        <v>-10.417779852075071</v>
      </c>
      <c r="CB21" s="1">
        <v>3715</v>
      </c>
      <c r="CC21">
        <v>7.98</v>
      </c>
      <c r="CD21">
        <v>0.05</v>
      </c>
      <c r="CE21" s="1">
        <v>85300</v>
      </c>
      <c r="CF21">
        <f t="shared" si="26"/>
        <v>8.5299999999999997E-25</v>
      </c>
      <c r="CG21">
        <f t="shared" si="27"/>
        <v>3.9984374999999993E-8</v>
      </c>
      <c r="CH21">
        <f t="shared" si="28"/>
        <v>0.90308998699194354</v>
      </c>
      <c r="CI21">
        <f t="shared" si="29"/>
        <v>-10.495019701104757</v>
      </c>
      <c r="CJ21" s="1">
        <v>3887</v>
      </c>
      <c r="CK21">
        <v>7.19</v>
      </c>
      <c r="CL21">
        <v>0.05</v>
      </c>
      <c r="CM21" s="1">
        <v>144800</v>
      </c>
      <c r="CN21">
        <f t="shared" si="30"/>
        <v>1.4479999999999999E-24</v>
      </c>
      <c r="CO21">
        <f t="shared" si="31"/>
        <v>7.5416666666666664E-9</v>
      </c>
      <c r="CP21">
        <f t="shared" si="32"/>
        <v>1.3802112417116059</v>
      </c>
      <c r="CQ21">
        <f t="shared" si="33"/>
        <v>-10.742321425130816</v>
      </c>
      <c r="CR21" s="1">
        <v>5794</v>
      </c>
      <c r="CS21">
        <v>4.2300000000000004</v>
      </c>
      <c r="CT21">
        <v>0.04</v>
      </c>
    </row>
    <row r="22" spans="1:98">
      <c r="A22">
        <v>16</v>
      </c>
      <c r="C22" t="s">
        <v>52</v>
      </c>
      <c r="D22">
        <v>112.932712</v>
      </c>
      <c r="E22">
        <v>-46.971755999999999</v>
      </c>
      <c r="F22" t="s">
        <v>53</v>
      </c>
      <c r="G22">
        <v>19.25</v>
      </c>
      <c r="H22">
        <v>0.05</v>
      </c>
      <c r="I22">
        <f t="shared" si="0"/>
        <v>79.827851380895325</v>
      </c>
      <c r="J22">
        <f t="shared" si="1"/>
        <v>7.9827851380895316E-28</v>
      </c>
      <c r="K22">
        <f t="shared" si="34"/>
        <v>1.2370018292494109E-8</v>
      </c>
      <c r="L22">
        <f t="shared" si="35"/>
        <v>-0.35654732351381258</v>
      </c>
      <c r="M22">
        <f t="shared" si="36"/>
        <v>-12.264176981659682</v>
      </c>
      <c r="N22">
        <v>18.11</v>
      </c>
      <c r="O22">
        <v>0.02</v>
      </c>
      <c r="P22">
        <f t="shared" si="37"/>
        <v>205.10405333900852</v>
      </c>
      <c r="Q22">
        <f t="shared" si="38"/>
        <v>2.0510405333900849E-27</v>
      </c>
      <c r="R22">
        <f t="shared" si="39"/>
        <v>2.0340897851802491E-8</v>
      </c>
      <c r="S22">
        <f t="shared" si="40"/>
        <v>-0.25963731050575611</v>
      </c>
      <c r="T22">
        <f t="shared" si="41"/>
        <v>-11.951267191639905</v>
      </c>
      <c r="U22">
        <v>16.7</v>
      </c>
      <c r="V22">
        <v>0.03</v>
      </c>
      <c r="W22">
        <f t="shared" si="42"/>
        <v>573.85234318876292</v>
      </c>
      <c r="X22">
        <f t="shared" si="43"/>
        <v>5.7385234318876292E-27</v>
      </c>
      <c r="Y22">
        <f t="shared" si="44"/>
        <v>3.4151101558545703E-8</v>
      </c>
      <c r="Z22">
        <f t="shared" si="45"/>
        <v>-0.14874165128092473</v>
      </c>
      <c r="AA22">
        <f t="shared" si="46"/>
        <v>-11.615336934681169</v>
      </c>
      <c r="AB22">
        <v>15.19</v>
      </c>
      <c r="AC22">
        <v>0.02</v>
      </c>
      <c r="AD22">
        <f t="shared" si="47"/>
        <v>2042.2718336038481</v>
      </c>
      <c r="AE22">
        <f t="shared" si="48"/>
        <v>2.0422718336038481E-26</v>
      </c>
      <c r="AF22">
        <f t="shared" si="49"/>
        <v>9.8170413408292659E-8</v>
      </c>
      <c r="AG22">
        <f t="shared" si="50"/>
        <v>-0.10237290870955855</v>
      </c>
      <c r="AH22">
        <f t="shared" si="51"/>
        <v>-11.110392288840957</v>
      </c>
      <c r="AI22" s="1">
        <v>6977</v>
      </c>
      <c r="AJ22">
        <f t="shared" si="2"/>
        <v>6.9769999999999995E-26</v>
      </c>
      <c r="AK22">
        <f t="shared" si="3"/>
        <v>1.3395840000000001E-7</v>
      </c>
      <c r="AL22">
        <f t="shared" si="4"/>
        <v>9.691001300805642E-2</v>
      </c>
      <c r="AM22">
        <f t="shared" si="5"/>
        <v>-10.776120035309249</v>
      </c>
      <c r="AN22" s="1">
        <v>167.1</v>
      </c>
      <c r="AO22">
        <v>13.4</v>
      </c>
      <c r="AP22">
        <v>0.03</v>
      </c>
      <c r="AQ22" s="1">
        <v>9574</v>
      </c>
      <c r="AR22">
        <f t="shared" si="6"/>
        <v>9.574E-26</v>
      </c>
      <c r="AS22">
        <f t="shared" si="7"/>
        <v>1.0549862258953168E-7</v>
      </c>
      <c r="AT22">
        <f t="shared" si="8"/>
        <v>0.21748394421390627</v>
      </c>
      <c r="AU22">
        <f t="shared" si="9"/>
        <v>-10.759269266348314</v>
      </c>
      <c r="AV22" s="1">
        <v>194</v>
      </c>
      <c r="AW22">
        <v>12.57</v>
      </c>
      <c r="AX22">
        <v>0.02</v>
      </c>
      <c r="AY22" s="1">
        <v>9998</v>
      </c>
      <c r="AZ22">
        <f t="shared" si="10"/>
        <v>9.9979999999999995E-26</v>
      </c>
      <c r="BA22">
        <f t="shared" si="11"/>
        <v>6.3696404680498633E-8</v>
      </c>
      <c r="BB22">
        <f t="shared" si="12"/>
        <v>0.33645973384852951</v>
      </c>
      <c r="BC22">
        <f t="shared" si="13"/>
        <v>-10.859425346712296</v>
      </c>
      <c r="BD22" s="1">
        <v>221</v>
      </c>
      <c r="BE22">
        <v>12.06</v>
      </c>
      <c r="BF22">
        <v>0.02</v>
      </c>
      <c r="BG22" s="1">
        <v>8229</v>
      </c>
      <c r="BH22">
        <f t="shared" si="14"/>
        <v>8.2289999999999992E-26</v>
      </c>
      <c r="BI22">
        <f t="shared" si="15"/>
        <v>1.9048611111111104E-8</v>
      </c>
      <c r="BJ22">
        <f t="shared" si="16"/>
        <v>0.55630250076728727</v>
      </c>
      <c r="BK22">
        <f t="shared" si="17"/>
        <v>-11.163834183723433</v>
      </c>
      <c r="BL22" s="1">
        <v>406.5</v>
      </c>
      <c r="BM22">
        <v>11.33</v>
      </c>
      <c r="BN22">
        <v>0.05</v>
      </c>
      <c r="BO22" s="1">
        <v>9878</v>
      </c>
      <c r="BP22">
        <f t="shared" si="18"/>
        <v>9.8779999999999998E-26</v>
      </c>
      <c r="BQ22">
        <f t="shared" si="19"/>
        <v>1.4634074074074074E-8</v>
      </c>
      <c r="BR22">
        <f t="shared" si="20"/>
        <v>0.65321251377534373</v>
      </c>
      <c r="BS22">
        <f t="shared" si="21"/>
        <v>-11.181422237230151</v>
      </c>
      <c r="BT22" s="1">
        <v>475.2</v>
      </c>
      <c r="BU22">
        <v>10.65</v>
      </c>
      <c r="BV22">
        <v>0.05</v>
      </c>
      <c r="BW22" s="1">
        <v>11670</v>
      </c>
      <c r="BX22">
        <f t="shared" si="22"/>
        <v>1.1669999999999999E-25</v>
      </c>
      <c r="BY22">
        <f t="shared" si="23"/>
        <v>1.0407253269916764E-8</v>
      </c>
      <c r="BZ22">
        <f t="shared" si="24"/>
        <v>0.76342799356293722</v>
      </c>
      <c r="CA22">
        <f t="shared" si="25"/>
        <v>-11.219235882797905</v>
      </c>
      <c r="CB22" s="1">
        <v>556.4</v>
      </c>
      <c r="CC22">
        <v>9.98</v>
      </c>
      <c r="CD22">
        <v>0.05</v>
      </c>
      <c r="CE22" s="1">
        <v>19850</v>
      </c>
      <c r="CF22">
        <f t="shared" si="26"/>
        <v>1.9849999999999999E-25</v>
      </c>
      <c r="CG22">
        <f t="shared" si="27"/>
        <v>9.3046874999999993E-9</v>
      </c>
      <c r="CH22">
        <f t="shared" si="28"/>
        <v>0.90308998699194354</v>
      </c>
      <c r="CI22">
        <f t="shared" si="29"/>
        <v>-11.128208221173148</v>
      </c>
      <c r="CJ22" s="1">
        <v>909.2</v>
      </c>
      <c r="CK22">
        <v>8.77</v>
      </c>
      <c r="CL22">
        <v>0.05</v>
      </c>
      <c r="CM22" s="1">
        <v>42880</v>
      </c>
      <c r="CN22">
        <f t="shared" si="30"/>
        <v>4.2879999999999998E-25</v>
      </c>
      <c r="CO22">
        <f t="shared" si="31"/>
        <v>2.2333333333333335E-9</v>
      </c>
      <c r="CP22">
        <f t="shared" si="32"/>
        <v>1.3802112417116059</v>
      </c>
      <c r="CQ22">
        <f t="shared" si="33"/>
        <v>-11.270835210307229</v>
      </c>
      <c r="CR22" s="1">
        <v>1717</v>
      </c>
      <c r="CS22">
        <v>5.55</v>
      </c>
      <c r="CT22">
        <v>0.04</v>
      </c>
    </row>
    <row r="23" spans="1:98">
      <c r="A23">
        <v>17</v>
      </c>
      <c r="C23" t="s">
        <v>54</v>
      </c>
      <c r="D23">
        <v>112.93389500000001</v>
      </c>
      <c r="E23">
        <v>-47.002495000000003</v>
      </c>
      <c r="F23" t="s">
        <v>55</v>
      </c>
      <c r="G23">
        <v>18.73</v>
      </c>
      <c r="H23">
        <v>0.05</v>
      </c>
      <c r="I23">
        <f t="shared" si="0"/>
        <v>128.87077494982142</v>
      </c>
      <c r="J23">
        <f t="shared" si="1"/>
        <v>1.2887077494982141E-27</v>
      </c>
      <c r="K23">
        <f t="shared" si="34"/>
        <v>1.996964487858803E-8</v>
      </c>
      <c r="L23">
        <f t="shared" si="35"/>
        <v>-0.35654732351381258</v>
      </c>
      <c r="M23">
        <f t="shared" si="36"/>
        <v>-12.056176981659682</v>
      </c>
      <c r="N23">
        <v>17.670000000000002</v>
      </c>
      <c r="O23">
        <v>0.02</v>
      </c>
      <c r="P23">
        <f t="shared" si="37"/>
        <v>307.59143849258072</v>
      </c>
      <c r="Q23">
        <f t="shared" si="38"/>
        <v>3.0759143849258069E-27</v>
      </c>
      <c r="R23">
        <f t="shared" si="39"/>
        <v>3.0504936048850978E-8</v>
      </c>
      <c r="S23">
        <f t="shared" si="40"/>
        <v>-0.25963731050575611</v>
      </c>
      <c r="T23">
        <f t="shared" si="41"/>
        <v>-11.775267191639905</v>
      </c>
      <c r="U23">
        <v>17.36</v>
      </c>
      <c r="V23">
        <v>0.04</v>
      </c>
      <c r="W23">
        <f t="shared" si="42"/>
        <v>312.46412320612029</v>
      </c>
      <c r="X23">
        <f t="shared" si="43"/>
        <v>3.1246412320612028E-27</v>
      </c>
      <c r="Y23">
        <f t="shared" si="44"/>
        <v>1.859536539611904E-8</v>
      </c>
      <c r="Z23">
        <f t="shared" si="45"/>
        <v>-0.14874165128092473</v>
      </c>
      <c r="AA23">
        <f t="shared" si="46"/>
        <v>-11.87933693468117</v>
      </c>
      <c r="AB23">
        <v>15.05</v>
      </c>
      <c r="AC23">
        <v>0.02</v>
      </c>
      <c r="AD23">
        <f t="shared" si="47"/>
        <v>2323.3441629763834</v>
      </c>
      <c r="AE23">
        <f t="shared" si="48"/>
        <v>2.3233441629763832E-26</v>
      </c>
      <c r="AF23">
        <f t="shared" si="49"/>
        <v>1.1168134095383993E-7</v>
      </c>
      <c r="AG23">
        <f t="shared" si="50"/>
        <v>-0.10237290870955855</v>
      </c>
      <c r="AH23">
        <f t="shared" si="51"/>
        <v>-11.054392288840958</v>
      </c>
      <c r="AI23" s="1">
        <v>7042</v>
      </c>
      <c r="AJ23">
        <f t="shared" si="2"/>
        <v>7.0419999999999993E-26</v>
      </c>
      <c r="AK23">
        <f t="shared" si="3"/>
        <v>1.3520639999999999E-7</v>
      </c>
      <c r="AL23">
        <f t="shared" si="4"/>
        <v>9.691001300805642E-2</v>
      </c>
      <c r="AM23">
        <f t="shared" si="5"/>
        <v>-10.772092737554228</v>
      </c>
      <c r="AN23" s="1">
        <v>337.4</v>
      </c>
      <c r="AO23">
        <v>13.39</v>
      </c>
      <c r="AP23">
        <v>0.05</v>
      </c>
      <c r="AQ23" s="1">
        <v>10420</v>
      </c>
      <c r="AR23">
        <f t="shared" si="6"/>
        <v>1.042E-25</v>
      </c>
      <c r="AS23">
        <f t="shared" si="7"/>
        <v>1.1482093663911845E-7</v>
      </c>
      <c r="AT23">
        <f t="shared" si="8"/>
        <v>0.21748394421390627</v>
      </c>
      <c r="AU23">
        <f t="shared" si="9"/>
        <v>-10.722494970530738</v>
      </c>
      <c r="AV23" s="1">
        <v>662.7</v>
      </c>
      <c r="AW23">
        <v>12.48</v>
      </c>
      <c r="AX23">
        <v>7.0000000000000007E-2</v>
      </c>
      <c r="AY23" s="1">
        <v>11830</v>
      </c>
      <c r="AZ23">
        <f t="shared" si="10"/>
        <v>1.1829999999999999E-25</v>
      </c>
      <c r="BA23">
        <f t="shared" si="11"/>
        <v>7.5367920321094101E-8</v>
      </c>
      <c r="BB23">
        <f t="shared" si="12"/>
        <v>0.33645973384852951</v>
      </c>
      <c r="BC23">
        <f t="shared" si="13"/>
        <v>-10.786353734500937</v>
      </c>
      <c r="BD23" s="1">
        <v>283.39999999999998</v>
      </c>
      <c r="BE23">
        <v>11.88</v>
      </c>
      <c r="BF23">
        <v>0.03</v>
      </c>
      <c r="BG23" s="1">
        <v>10960</v>
      </c>
      <c r="BH23">
        <f t="shared" si="14"/>
        <v>1.0959999999999999E-25</v>
      </c>
      <c r="BI23">
        <f t="shared" si="15"/>
        <v>2.5370370370370364E-8</v>
      </c>
      <c r="BJ23">
        <f t="shared" si="16"/>
        <v>0.55630250076728727</v>
      </c>
      <c r="BK23">
        <f t="shared" si="17"/>
        <v>-11.039370691899274</v>
      </c>
      <c r="BL23" s="1">
        <v>543.20000000000005</v>
      </c>
      <c r="BM23">
        <v>11.02</v>
      </c>
      <c r="BN23">
        <v>0.05</v>
      </c>
      <c r="BO23" s="1">
        <v>10470</v>
      </c>
      <c r="BP23">
        <f t="shared" si="18"/>
        <v>1.047E-25</v>
      </c>
      <c r="BQ23">
        <f t="shared" si="19"/>
        <v>1.551111111111111E-8</v>
      </c>
      <c r="BR23">
        <f t="shared" si="20"/>
        <v>0.65321251377534373</v>
      </c>
      <c r="BS23">
        <f t="shared" si="21"/>
        <v>-11.156144577376839</v>
      </c>
      <c r="BT23" s="1">
        <v>500.8</v>
      </c>
      <c r="BU23">
        <v>10.59</v>
      </c>
      <c r="BV23">
        <v>0.05</v>
      </c>
      <c r="BW23" s="1">
        <v>9515</v>
      </c>
      <c r="BX23">
        <f t="shared" si="22"/>
        <v>9.5149999999999995E-26</v>
      </c>
      <c r="BY23">
        <f t="shared" si="23"/>
        <v>8.4854340071343622E-9</v>
      </c>
      <c r="BZ23">
        <f t="shared" si="24"/>
        <v>0.76342799356293722</v>
      </c>
      <c r="CA23">
        <f t="shared" si="25"/>
        <v>-11.307897946220235</v>
      </c>
      <c r="CB23" s="1">
        <v>452.3</v>
      </c>
      <c r="CC23">
        <v>10.210000000000001</v>
      </c>
      <c r="CD23">
        <v>0.05</v>
      </c>
      <c r="CE23" s="1">
        <v>10130</v>
      </c>
      <c r="CF23">
        <f t="shared" si="26"/>
        <v>1.0129999999999999E-25</v>
      </c>
      <c r="CG23">
        <f t="shared" si="27"/>
        <v>4.7484374999999994E-9</v>
      </c>
      <c r="CH23">
        <f t="shared" si="28"/>
        <v>0.90308998699194354</v>
      </c>
      <c r="CI23">
        <f t="shared" si="29"/>
        <v>-11.420359286912001</v>
      </c>
      <c r="CJ23" s="1">
        <v>465.4</v>
      </c>
      <c r="CK23">
        <v>9.5</v>
      </c>
      <c r="CL23">
        <v>0.05</v>
      </c>
      <c r="CM23" s="1">
        <v>12850</v>
      </c>
      <c r="CN23">
        <f t="shared" si="30"/>
        <v>1.285E-25</v>
      </c>
      <c r="CO23">
        <f t="shared" si="31"/>
        <v>6.6927083333333343E-10</v>
      </c>
      <c r="CP23">
        <f t="shared" si="32"/>
        <v>1.3802112417116059</v>
      </c>
      <c r="CQ23">
        <f t="shared" si="33"/>
        <v>-11.794186859324631</v>
      </c>
      <c r="CR23" s="1">
        <v>519.29999999999995</v>
      </c>
      <c r="CS23">
        <v>6.86</v>
      </c>
      <c r="CT23">
        <v>0.04</v>
      </c>
    </row>
    <row r="24" spans="1:98">
      <c r="A24">
        <v>18</v>
      </c>
      <c r="C24" t="s">
        <v>56</v>
      </c>
      <c r="D24">
        <v>112.940155</v>
      </c>
      <c r="E24">
        <v>-46.988261999999999</v>
      </c>
      <c r="F24" t="s">
        <v>57</v>
      </c>
      <c r="G24">
        <v>18.95</v>
      </c>
      <c r="H24">
        <v>0.05</v>
      </c>
      <c r="I24">
        <f t="shared" si="0"/>
        <v>105.23360300734453</v>
      </c>
      <c r="J24">
        <f t="shared" si="1"/>
        <v>1.0523360300734452E-27</v>
      </c>
      <c r="K24">
        <f t="shared" si="34"/>
        <v>1.630685997014636E-8</v>
      </c>
      <c r="L24">
        <f t="shared" si="35"/>
        <v>-0.35654732351381258</v>
      </c>
      <c r="M24">
        <f t="shared" si="36"/>
        <v>-12.144176981659681</v>
      </c>
      <c r="N24">
        <v>17.28</v>
      </c>
      <c r="O24">
        <v>0.02</v>
      </c>
      <c r="P24">
        <f t="shared" si="37"/>
        <v>440.52873612921616</v>
      </c>
      <c r="Q24">
        <f t="shared" si="38"/>
        <v>4.4052873612921615E-27</v>
      </c>
      <c r="R24">
        <f t="shared" si="39"/>
        <v>4.3688800277277636E-8</v>
      </c>
      <c r="S24">
        <f t="shared" si="40"/>
        <v>-0.25963731050575611</v>
      </c>
      <c r="T24">
        <f t="shared" si="41"/>
        <v>-11.619267191639905</v>
      </c>
      <c r="U24">
        <v>16.04</v>
      </c>
      <c r="V24">
        <v>0.03</v>
      </c>
      <c r="W24">
        <f t="shared" si="42"/>
        <v>1053.9018316864579</v>
      </c>
      <c r="X24">
        <f t="shared" si="43"/>
        <v>1.0539018316864578E-26</v>
      </c>
      <c r="Y24">
        <f t="shared" si="44"/>
        <v>6.2719807479852684E-8</v>
      </c>
      <c r="Z24">
        <f t="shared" si="45"/>
        <v>-0.14874165128092473</v>
      </c>
      <c r="AA24">
        <f t="shared" si="46"/>
        <v>-11.351336934681168</v>
      </c>
      <c r="AB24">
        <v>14.6</v>
      </c>
      <c r="AC24">
        <v>0.02</v>
      </c>
      <c r="AD24">
        <f t="shared" si="47"/>
        <v>3516.5236918615183</v>
      </c>
      <c r="AE24">
        <f t="shared" si="48"/>
        <v>3.5165236918615184E-26</v>
      </c>
      <c r="AF24">
        <f t="shared" si="49"/>
        <v>1.6903654984112414E-7</v>
      </c>
      <c r="AG24">
        <f t="shared" si="50"/>
        <v>-0.10237290870955855</v>
      </c>
      <c r="AH24">
        <f t="shared" si="51"/>
        <v>-10.874392288840959</v>
      </c>
      <c r="AI24" s="1">
        <v>10460</v>
      </c>
      <c r="AJ24">
        <f t="shared" si="2"/>
        <v>1.046E-25</v>
      </c>
      <c r="AK24">
        <f t="shared" si="3"/>
        <v>2.0083200000000001E-7</v>
      </c>
      <c r="AL24">
        <f t="shared" si="4"/>
        <v>9.691001300805642E-2</v>
      </c>
      <c r="AM24">
        <f t="shared" si="5"/>
        <v>-10.600257073757138</v>
      </c>
      <c r="AN24" s="1">
        <v>202.4</v>
      </c>
      <c r="AO24">
        <v>12.96</v>
      </c>
      <c r="AP24">
        <v>0.02</v>
      </c>
      <c r="AQ24" s="1">
        <v>15660</v>
      </c>
      <c r="AR24">
        <f t="shared" si="6"/>
        <v>1.5659999999999999E-25</v>
      </c>
      <c r="AS24">
        <f t="shared" si="7"/>
        <v>1.7256198347107435E-7</v>
      </c>
      <c r="AT24">
        <f t="shared" si="8"/>
        <v>0.21748394421390627</v>
      </c>
      <c r="AU24">
        <f t="shared" si="9"/>
        <v>-10.545570931772319</v>
      </c>
      <c r="AV24" s="1">
        <v>317.3</v>
      </c>
      <c r="AW24">
        <v>12.04</v>
      </c>
      <c r="AX24">
        <v>0.02</v>
      </c>
      <c r="AY24" s="1">
        <v>13750</v>
      </c>
      <c r="AZ24">
        <f t="shared" si="10"/>
        <v>1.375E-25</v>
      </c>
      <c r="BA24">
        <f t="shared" si="11"/>
        <v>8.7600076450975827E-8</v>
      </c>
      <c r="BB24">
        <f t="shared" si="12"/>
        <v>0.33645973384852951</v>
      </c>
      <c r="BC24">
        <f t="shared" si="13"/>
        <v>-10.721035780962586</v>
      </c>
      <c r="BD24" s="1">
        <v>291.3</v>
      </c>
      <c r="BE24">
        <v>11.71</v>
      </c>
      <c r="BF24">
        <v>0.02</v>
      </c>
      <c r="BG24" s="1">
        <v>7463</v>
      </c>
      <c r="BH24">
        <f t="shared" si="14"/>
        <v>7.4629999999999998E-26</v>
      </c>
      <c r="BI24">
        <f t="shared" si="15"/>
        <v>1.7275462962962958E-8</v>
      </c>
      <c r="BJ24">
        <f t="shared" si="16"/>
        <v>0.55630250076728727</v>
      </c>
      <c r="BK24">
        <f t="shared" si="17"/>
        <v>-11.206267804427229</v>
      </c>
      <c r="BL24" s="1">
        <v>359.5</v>
      </c>
      <c r="BM24">
        <v>11.44</v>
      </c>
      <c r="BN24">
        <v>0.05</v>
      </c>
      <c r="BO24" s="1">
        <v>5567</v>
      </c>
      <c r="BP24">
        <f t="shared" si="18"/>
        <v>5.5670000000000001E-26</v>
      </c>
      <c r="BQ24">
        <f t="shared" si="19"/>
        <v>8.2474074074074075E-9</v>
      </c>
      <c r="BR24">
        <f t="shared" si="20"/>
        <v>0.65321251377534373</v>
      </c>
      <c r="BS24">
        <f t="shared" si="21"/>
        <v>-11.430470037748742</v>
      </c>
      <c r="BT24" s="1">
        <v>269.10000000000002</v>
      </c>
      <c r="BU24">
        <v>11.27</v>
      </c>
      <c r="BV24">
        <v>0.05</v>
      </c>
      <c r="BW24" s="1">
        <v>4492</v>
      </c>
      <c r="BX24">
        <f t="shared" si="22"/>
        <v>4.4919999999999997E-26</v>
      </c>
      <c r="BY24">
        <f t="shared" si="23"/>
        <v>4.0059453032104629E-9</v>
      </c>
      <c r="BZ24">
        <f t="shared" si="24"/>
        <v>0.76342799356293722</v>
      </c>
      <c r="CA24">
        <f t="shared" si="25"/>
        <v>-11.633866991253855</v>
      </c>
      <c r="CB24" s="1">
        <v>216.6</v>
      </c>
      <c r="CC24">
        <v>11.02</v>
      </c>
      <c r="CD24">
        <v>0.05</v>
      </c>
      <c r="CE24" s="1">
        <v>5297</v>
      </c>
      <c r="CF24">
        <f t="shared" si="26"/>
        <v>5.2969999999999997E-26</v>
      </c>
      <c r="CG24">
        <f t="shared" si="27"/>
        <v>2.4829687499999998E-9</v>
      </c>
      <c r="CH24">
        <f t="shared" si="28"/>
        <v>0.90308998699194354</v>
      </c>
      <c r="CI24">
        <f t="shared" si="29"/>
        <v>-11.701938759336684</v>
      </c>
      <c r="CJ24" s="1">
        <v>246.2</v>
      </c>
      <c r="CK24">
        <v>10.210000000000001</v>
      </c>
      <c r="CL24">
        <v>0.05</v>
      </c>
      <c r="CM24" s="1">
        <v>7368</v>
      </c>
      <c r="CN24">
        <f t="shared" si="30"/>
        <v>7.368E-26</v>
      </c>
      <c r="CO24">
        <f t="shared" si="31"/>
        <v>3.837500000000001E-10</v>
      </c>
      <c r="CP24">
        <f t="shared" si="32"/>
        <v>1.3802112417116059</v>
      </c>
      <c r="CQ24">
        <f t="shared" si="33"/>
        <v>-12.03574036980315</v>
      </c>
      <c r="CR24" s="1">
        <v>305.60000000000002</v>
      </c>
      <c r="CS24">
        <v>7.47</v>
      </c>
      <c r="CT24">
        <v>0.05</v>
      </c>
    </row>
    <row r="25" spans="1:98">
      <c r="A25">
        <v>19</v>
      </c>
      <c r="C25" t="s">
        <v>84</v>
      </c>
      <c r="D25">
        <v>113.18131700000001</v>
      </c>
      <c r="E25">
        <v>-46.828254999999999</v>
      </c>
      <c r="F25" t="s">
        <v>85</v>
      </c>
      <c r="I25"/>
      <c r="J25"/>
      <c r="K25"/>
      <c r="L25"/>
      <c r="M25"/>
      <c r="Q25"/>
      <c r="R25"/>
      <c r="S25"/>
      <c r="T25"/>
      <c r="X25"/>
      <c r="Y25"/>
      <c r="Z25"/>
      <c r="AA25"/>
      <c r="AE25"/>
      <c r="AF25"/>
      <c r="AG25"/>
      <c r="AH25"/>
      <c r="AI25" s="1">
        <v>3778</v>
      </c>
      <c r="AJ25">
        <f t="shared" si="2"/>
        <v>3.7779999999999999E-26</v>
      </c>
      <c r="AK25">
        <f t="shared" si="3"/>
        <v>7.2537600000000002E-8</v>
      </c>
      <c r="AL25">
        <f t="shared" si="4"/>
        <v>9.691001300805642E-2</v>
      </c>
      <c r="AM25">
        <f t="shared" si="5"/>
        <v>-11.042526804702579</v>
      </c>
      <c r="AN25" s="1">
        <v>236.8</v>
      </c>
      <c r="AO25">
        <v>14.06</v>
      </c>
      <c r="AP25">
        <v>7.0000000000000007E-2</v>
      </c>
      <c r="AQ25" s="1">
        <v>4591</v>
      </c>
      <c r="AR25">
        <f t="shared" si="6"/>
        <v>4.5909999999999995E-26</v>
      </c>
      <c r="AS25">
        <f t="shared" si="7"/>
        <v>5.0589531680440768E-8</v>
      </c>
      <c r="AT25">
        <f t="shared" si="8"/>
        <v>0.21748394421390627</v>
      </c>
      <c r="AU25">
        <f t="shared" si="9"/>
        <v>-11.078455396728224</v>
      </c>
      <c r="AV25" s="1">
        <v>241.1</v>
      </c>
      <c r="AW25">
        <v>13.37</v>
      </c>
      <c r="AX25">
        <v>0.06</v>
      </c>
      <c r="AY25" s="1">
        <v>3557</v>
      </c>
      <c r="AZ25">
        <f t="shared" si="10"/>
        <v>3.557E-26</v>
      </c>
      <c r="BA25">
        <f t="shared" si="11"/>
        <v>2.2661343413536073E-8</v>
      </c>
      <c r="BB25">
        <f t="shared" si="12"/>
        <v>0.33645973384852951</v>
      </c>
      <c r="BC25">
        <f t="shared" si="13"/>
        <v>-11.308254613943086</v>
      </c>
      <c r="BD25" s="1">
        <v>229.5</v>
      </c>
      <c r="BE25">
        <v>13.18</v>
      </c>
      <c r="BF25">
        <v>7.0000000000000007E-2</v>
      </c>
      <c r="BG25" s="1">
        <v>1918</v>
      </c>
      <c r="BH25">
        <f t="shared" si="14"/>
        <v>1.918E-26</v>
      </c>
      <c r="BI25">
        <f t="shared" si="15"/>
        <v>4.4398148148148139E-9</v>
      </c>
      <c r="BJ25">
        <f t="shared" si="16"/>
        <v>0.55630250076728727</v>
      </c>
      <c r="BK25">
        <f t="shared" si="17"/>
        <v>-11.796332643212979</v>
      </c>
      <c r="BL25" s="1">
        <v>152.5</v>
      </c>
      <c r="BM25">
        <v>12.91</v>
      </c>
      <c r="BN25">
        <v>0.09</v>
      </c>
      <c r="BO25" s="1">
        <v>1394</v>
      </c>
      <c r="BP25">
        <f t="shared" si="18"/>
        <v>1.3939999999999999E-26</v>
      </c>
      <c r="BQ25">
        <f t="shared" si="19"/>
        <v>2.065185185185185E-9</v>
      </c>
      <c r="BR25">
        <f t="shared" si="20"/>
        <v>0.65321251377534373</v>
      </c>
      <c r="BS25">
        <f t="shared" si="21"/>
        <v>-12.031828485293691</v>
      </c>
      <c r="BT25" s="1">
        <v>107.9</v>
      </c>
      <c r="BU25">
        <v>12.78</v>
      </c>
      <c r="BV25">
        <v>0.08</v>
      </c>
      <c r="BW25" s="1">
        <v>1232</v>
      </c>
      <c r="BX25">
        <f t="shared" si="22"/>
        <v>1.2319999999999999E-26</v>
      </c>
      <c r="BY25">
        <f t="shared" si="23"/>
        <v>1.0986920332936978E-9</v>
      </c>
      <c r="BZ25">
        <f t="shared" si="24"/>
        <v>0.76342799356293722</v>
      </c>
      <c r="CA25">
        <f t="shared" si="25"/>
        <v>-12.195696031014869</v>
      </c>
      <c r="CB25" s="1">
        <v>202.5</v>
      </c>
      <c r="CC25">
        <v>12.42</v>
      </c>
      <c r="CD25">
        <v>0.18</v>
      </c>
      <c r="CE25" s="1">
        <v>1036</v>
      </c>
      <c r="CF25">
        <f t="shared" si="26"/>
        <v>1.036E-26</v>
      </c>
      <c r="CG25">
        <f t="shared" si="27"/>
        <v>4.8562499999999996E-10</v>
      </c>
      <c r="CH25">
        <f t="shared" si="28"/>
        <v>0.90308998699194354</v>
      </c>
      <c r="CI25">
        <f t="shared" si="29"/>
        <v>-12.410608976863067</v>
      </c>
      <c r="CJ25" s="1">
        <v>96.52</v>
      </c>
      <c r="CK25">
        <v>11.98</v>
      </c>
      <c r="CL25">
        <v>0.1</v>
      </c>
      <c r="CM25" s="1">
        <v>324</v>
      </c>
      <c r="CN25">
        <f t="shared" si="30"/>
        <v>3.2399999999999999E-27</v>
      </c>
      <c r="CO25">
        <f t="shared" si="31"/>
        <v>1.6875000000000003E-11</v>
      </c>
      <c r="CP25">
        <f t="shared" si="32"/>
        <v>1.3802112417116059</v>
      </c>
      <c r="CQ25">
        <f t="shared" si="33"/>
        <v>-13.392544976785331</v>
      </c>
      <c r="CR25" s="1">
        <v>-9</v>
      </c>
      <c r="CS25">
        <v>10.86</v>
      </c>
      <c r="CT25">
        <v>-9</v>
      </c>
    </row>
    <row r="26" spans="1:98">
      <c r="A26">
        <v>20</v>
      </c>
      <c r="B26" t="s">
        <v>142</v>
      </c>
      <c r="C26" t="s">
        <v>86</v>
      </c>
      <c r="D26">
        <v>113.36194399999999</v>
      </c>
      <c r="E26">
        <v>-46.811821000000002</v>
      </c>
      <c r="F26" t="s">
        <v>87</v>
      </c>
      <c r="G26">
        <v>15.24</v>
      </c>
      <c r="H26">
        <v>0.05</v>
      </c>
      <c r="I26">
        <f t="shared" si="0"/>
        <v>3207.4097134658605</v>
      </c>
      <c r="J26">
        <f t="shared" si="1"/>
        <v>3.2074097134658606E-26</v>
      </c>
      <c r="K26">
        <f t="shared" si="34"/>
        <v>4.9701596799574289E-7</v>
      </c>
      <c r="L26">
        <f t="shared" si="35"/>
        <v>-0.35654732351381258</v>
      </c>
      <c r="M26">
        <f t="shared" si="36"/>
        <v>-10.660176981659681</v>
      </c>
      <c r="N26">
        <v>14.11</v>
      </c>
      <c r="O26">
        <v>0.03</v>
      </c>
      <c r="P26">
        <f t="shared" si="37"/>
        <v>8165.3394343846167</v>
      </c>
      <c r="Q26">
        <f t="shared" si="38"/>
        <v>8.1653394343846165E-26</v>
      </c>
      <c r="R26">
        <f t="shared" si="39"/>
        <v>8.0978572902987926E-7</v>
      </c>
      <c r="S26">
        <f t="shared" si="40"/>
        <v>-0.25963731050575611</v>
      </c>
      <c r="T26">
        <f t="shared" si="41"/>
        <v>-10.351267191639906</v>
      </c>
      <c r="U26">
        <v>13.35</v>
      </c>
      <c r="V26">
        <v>0.03</v>
      </c>
      <c r="W26">
        <f t="shared" si="42"/>
        <v>12554.521342419035</v>
      </c>
      <c r="X26">
        <f t="shared" si="43"/>
        <v>1.2554521342419034E-25</v>
      </c>
      <c r="Y26">
        <f t="shared" si="44"/>
        <v>7.4714469405390013E-7</v>
      </c>
      <c r="Z26">
        <f t="shared" si="45"/>
        <v>-0.14874165128092473</v>
      </c>
      <c r="AA26">
        <f t="shared" si="46"/>
        <v>-10.275336934681169</v>
      </c>
      <c r="AB26">
        <v>12.64</v>
      </c>
      <c r="AC26">
        <v>0.03</v>
      </c>
      <c r="AD26">
        <f t="shared" si="47"/>
        <v>21385.211398468477</v>
      </c>
      <c r="AE26">
        <f t="shared" si="48"/>
        <v>2.1385211398468477E-25</v>
      </c>
      <c r="AF26">
        <f t="shared" si="49"/>
        <v>1.0279704245378215E-6</v>
      </c>
      <c r="AG26">
        <f t="shared" si="50"/>
        <v>-0.10237290870955855</v>
      </c>
      <c r="AH26">
        <f t="shared" si="51"/>
        <v>-10.090392288840958</v>
      </c>
      <c r="AI26" s="1">
        <v>40370</v>
      </c>
      <c r="AJ26">
        <f t="shared" si="2"/>
        <v>4.0369999999999996E-25</v>
      </c>
      <c r="AK26">
        <f t="shared" si="3"/>
        <v>7.751039999999999E-7</v>
      </c>
      <c r="AL26">
        <f t="shared" si="4"/>
        <v>9.691001300805642E-2</v>
      </c>
      <c r="AM26">
        <f t="shared" si="5"/>
        <v>-10.013730008878079</v>
      </c>
      <c r="AN26" s="1">
        <v>743.7</v>
      </c>
      <c r="AO26">
        <v>11.49</v>
      </c>
      <c r="AP26">
        <v>0.02</v>
      </c>
      <c r="AQ26" s="1">
        <v>51840</v>
      </c>
      <c r="AR26">
        <f t="shared" si="6"/>
        <v>5.184E-25</v>
      </c>
      <c r="AS26">
        <f t="shared" si="7"/>
        <v>5.7123966942148755E-7</v>
      </c>
      <c r="AT26">
        <f t="shared" si="8"/>
        <v>0.21748394421390627</v>
      </c>
      <c r="AU26">
        <f t="shared" si="9"/>
        <v>-10.025697696631706</v>
      </c>
      <c r="AV26" s="1">
        <v>1003</v>
      </c>
      <c r="AW26">
        <v>10.74</v>
      </c>
      <c r="AX26">
        <v>0.02</v>
      </c>
      <c r="AY26" s="1">
        <v>48210</v>
      </c>
      <c r="AZ26">
        <f t="shared" si="10"/>
        <v>4.8210000000000001E-25</v>
      </c>
      <c r="BA26">
        <f t="shared" si="11"/>
        <v>3.0714179532374873E-7</v>
      </c>
      <c r="BB26">
        <f t="shared" si="12"/>
        <v>0.33645973384852951</v>
      </c>
      <c r="BC26">
        <f t="shared" si="13"/>
        <v>-10.176201347645859</v>
      </c>
      <c r="BD26" s="1">
        <v>1021</v>
      </c>
      <c r="BE26">
        <v>10.35</v>
      </c>
      <c r="BF26">
        <v>0.02</v>
      </c>
      <c r="BG26" s="1">
        <v>30440</v>
      </c>
      <c r="BH26">
        <f t="shared" si="14"/>
        <v>3.0439999999999996E-25</v>
      </c>
      <c r="BI26">
        <f t="shared" si="15"/>
        <v>7.046296296296294E-8</v>
      </c>
      <c r="BJ26">
        <f t="shared" si="16"/>
        <v>0.55630250076728727</v>
      </c>
      <c r="BK26">
        <f t="shared" si="17"/>
        <v>-10.59573659794909</v>
      </c>
      <c r="BL26" s="1">
        <v>2044</v>
      </c>
      <c r="BM26">
        <v>9.91</v>
      </c>
      <c r="BN26">
        <v>7.0000000000000007E-2</v>
      </c>
      <c r="BO26" s="1">
        <v>23730</v>
      </c>
      <c r="BP26">
        <f t="shared" si="18"/>
        <v>2.3729999999999997E-25</v>
      </c>
      <c r="BQ26">
        <f t="shared" si="19"/>
        <v>3.5155555555555551E-8</v>
      </c>
      <c r="BR26">
        <f t="shared" si="20"/>
        <v>0.65321251377534373</v>
      </c>
      <c r="BS26">
        <f t="shared" si="21"/>
        <v>-10.800793520838342</v>
      </c>
      <c r="BT26" s="1">
        <v>1593</v>
      </c>
      <c r="BU26">
        <v>9.6999999999999993</v>
      </c>
      <c r="BV26">
        <v>7.0000000000000007E-2</v>
      </c>
      <c r="BW26" s="1">
        <v>19440</v>
      </c>
      <c r="BX26">
        <f t="shared" si="22"/>
        <v>1.9439999999999998E-25</v>
      </c>
      <c r="BY26">
        <f t="shared" si="23"/>
        <v>1.7336504161712244E-8</v>
      </c>
      <c r="BZ26">
        <f t="shared" si="24"/>
        <v>0.76342799356293722</v>
      </c>
      <c r="CA26">
        <f t="shared" si="25"/>
        <v>-10.997610478253019</v>
      </c>
      <c r="CB26" s="1">
        <v>1298</v>
      </c>
      <c r="CC26">
        <v>9.43</v>
      </c>
      <c r="CD26">
        <v>7.0000000000000007E-2</v>
      </c>
      <c r="CE26" s="1">
        <v>24180</v>
      </c>
      <c r="CF26">
        <f t="shared" si="26"/>
        <v>2.418E-25</v>
      </c>
      <c r="CG26">
        <f t="shared" si="27"/>
        <v>1.1334375E-8</v>
      </c>
      <c r="CH26">
        <f t="shared" si="28"/>
        <v>0.90308998699194354</v>
      </c>
      <c r="CI26">
        <f t="shared" si="29"/>
        <v>-11.042512435747527</v>
      </c>
      <c r="CJ26" s="1">
        <v>1562</v>
      </c>
      <c r="CK26">
        <v>8.56</v>
      </c>
      <c r="CL26">
        <v>7.0000000000000007E-2</v>
      </c>
      <c r="CM26" s="1">
        <v>62910</v>
      </c>
      <c r="CN26">
        <f t="shared" si="30"/>
        <v>6.2909999999999996E-25</v>
      </c>
      <c r="CO26">
        <f t="shared" si="31"/>
        <v>3.2765625000000005E-9</v>
      </c>
      <c r="CP26">
        <f t="shared" si="32"/>
        <v>1.3802112417116059</v>
      </c>
      <c r="CQ26">
        <f t="shared" si="33"/>
        <v>-11.104370301806938</v>
      </c>
      <c r="CR26" s="1">
        <v>2517</v>
      </c>
      <c r="CS26">
        <v>5.14</v>
      </c>
      <c r="CT26">
        <v>0.04</v>
      </c>
    </row>
    <row r="27" spans="1:98">
      <c r="A27">
        <v>21</v>
      </c>
      <c r="C27" t="s">
        <v>88</v>
      </c>
      <c r="D27">
        <v>113.40426600000001</v>
      </c>
      <c r="E27">
        <v>-46.915443000000003</v>
      </c>
      <c r="F27" t="s">
        <v>89</v>
      </c>
      <c r="I27"/>
      <c r="J27"/>
      <c r="K27"/>
      <c r="L27"/>
      <c r="M27"/>
      <c r="Q27"/>
      <c r="R27"/>
      <c r="S27"/>
      <c r="T27"/>
      <c r="X27"/>
      <c r="Y27"/>
      <c r="Z27"/>
      <c r="AA27"/>
      <c r="AE27"/>
      <c r="AF27"/>
      <c r="AG27"/>
      <c r="AH27"/>
      <c r="AI27" s="1">
        <v>876.8</v>
      </c>
      <c r="AJ27">
        <f t="shared" si="2"/>
        <v>8.7679999999999989E-27</v>
      </c>
      <c r="AK27">
        <f t="shared" si="3"/>
        <v>1.683456E-8</v>
      </c>
      <c r="AL27">
        <f t="shared" si="4"/>
        <v>9.691001300805642E-2</v>
      </c>
      <c r="AM27">
        <f t="shared" si="5"/>
        <v>-11.6768882171481</v>
      </c>
      <c r="AN27" s="1">
        <v>69.52</v>
      </c>
      <c r="AO27">
        <v>15.65</v>
      </c>
      <c r="AP27">
        <v>0.09</v>
      </c>
      <c r="AQ27" s="1">
        <v>888.6</v>
      </c>
      <c r="AR27">
        <f t="shared" si="6"/>
        <v>8.8859999999999994E-27</v>
      </c>
      <c r="AS27">
        <f t="shared" si="7"/>
        <v>9.7917355371900827E-9</v>
      </c>
      <c r="AT27">
        <f t="shared" si="8"/>
        <v>0.21748394421390627</v>
      </c>
      <c r="AU27">
        <f t="shared" si="9"/>
        <v>-11.791656380589393</v>
      </c>
      <c r="AV27" s="1">
        <v>91</v>
      </c>
      <c r="AW27">
        <v>15.15</v>
      </c>
      <c r="AX27">
        <v>0.11</v>
      </c>
      <c r="AY27" s="1">
        <v>748.7</v>
      </c>
      <c r="AZ27">
        <f t="shared" si="10"/>
        <v>7.4870000000000004E-27</v>
      </c>
      <c r="BA27">
        <f t="shared" si="11"/>
        <v>4.7699037991887714E-9</v>
      </c>
      <c r="BB27">
        <f t="shared" si="12"/>
        <v>0.33645973384852951</v>
      </c>
      <c r="BC27">
        <f t="shared" si="13"/>
        <v>-11.985030646000828</v>
      </c>
      <c r="BD27" s="1">
        <v>87.09</v>
      </c>
      <c r="BE27">
        <v>14.87</v>
      </c>
      <c r="BF27">
        <v>0.13</v>
      </c>
      <c r="BG27" s="1">
        <v>677.7</v>
      </c>
      <c r="BH27">
        <f t="shared" si="14"/>
        <v>6.7770000000000007E-27</v>
      </c>
      <c r="BI27">
        <f t="shared" si="15"/>
        <v>1.5687499999999998E-9</v>
      </c>
      <c r="BJ27">
        <f t="shared" si="16"/>
        <v>0.55630250076728727</v>
      </c>
      <c r="BK27">
        <f t="shared" si="17"/>
        <v>-12.248143760407599</v>
      </c>
      <c r="BL27" s="1">
        <v>51.61</v>
      </c>
      <c r="BM27">
        <v>14.04</v>
      </c>
      <c r="BN27">
        <v>0.08</v>
      </c>
      <c r="BO27" s="1">
        <v>575.20000000000005</v>
      </c>
      <c r="BP27">
        <f t="shared" si="18"/>
        <v>5.752E-27</v>
      </c>
      <c r="BQ27">
        <f t="shared" si="19"/>
        <v>8.5214814814814809E-10</v>
      </c>
      <c r="BR27">
        <f t="shared" si="20"/>
        <v>0.65321251377534373</v>
      </c>
      <c r="BS27">
        <f t="shared" si="21"/>
        <v>-12.416272381680855</v>
      </c>
      <c r="BT27" s="1">
        <v>44.64</v>
      </c>
      <c r="BU27">
        <v>13.74</v>
      </c>
      <c r="BV27">
        <v>0.08</v>
      </c>
      <c r="BW27" s="1">
        <v>504.3</v>
      </c>
      <c r="BX27">
        <f t="shared" si="22"/>
        <v>5.0430000000000002E-27</v>
      </c>
      <c r="BY27">
        <f t="shared" si="23"/>
        <v>4.4973246135552915E-10</v>
      </c>
      <c r="BZ27">
        <f t="shared" si="24"/>
        <v>0.76342799356293722</v>
      </c>
      <c r="CA27">
        <f t="shared" si="25"/>
        <v>-12.583617770684141</v>
      </c>
      <c r="CB27" s="1">
        <v>40.06</v>
      </c>
      <c r="CC27">
        <v>13.39</v>
      </c>
      <c r="CD27">
        <v>0.09</v>
      </c>
      <c r="CE27" s="1">
        <v>490.1</v>
      </c>
      <c r="CF27">
        <f t="shared" si="26"/>
        <v>4.9009999999999996E-27</v>
      </c>
      <c r="CG27">
        <f t="shared" si="27"/>
        <v>2.2973437499999999E-10</v>
      </c>
      <c r="CH27">
        <f t="shared" si="28"/>
        <v>0.90308998699194354</v>
      </c>
      <c r="CI27">
        <f t="shared" si="29"/>
        <v>-12.735684029759652</v>
      </c>
      <c r="CJ27" s="1">
        <v>37.76</v>
      </c>
      <c r="CK27">
        <v>12.79</v>
      </c>
      <c r="CL27">
        <v>0.08</v>
      </c>
      <c r="CM27" s="1">
        <v>395</v>
      </c>
      <c r="CN27">
        <f t="shared" si="30"/>
        <v>3.9499999999999996E-27</v>
      </c>
      <c r="CO27">
        <f t="shared" si="31"/>
        <v>2.0572916666666667E-11</v>
      </c>
      <c r="CP27">
        <f t="shared" si="32"/>
        <v>1.3802112417116059</v>
      </c>
      <c r="CQ27">
        <f t="shared" si="33"/>
        <v>-13.306492891365483</v>
      </c>
      <c r="CR27" s="1">
        <v>34.25</v>
      </c>
      <c r="CS27">
        <v>10.64</v>
      </c>
      <c r="CT27">
        <v>0.09</v>
      </c>
    </row>
    <row r="28" spans="1:98">
      <c r="A28">
        <v>22</v>
      </c>
      <c r="C28" t="s">
        <v>90</v>
      </c>
      <c r="D28">
        <v>113.40708100000001</v>
      </c>
      <c r="E28">
        <v>-46.712803000000001</v>
      </c>
      <c r="F28" t="s">
        <v>91</v>
      </c>
      <c r="G28">
        <v>18.82</v>
      </c>
      <c r="H28">
        <v>0.02</v>
      </c>
      <c r="I28">
        <f t="shared" si="0"/>
        <v>118.61904961406239</v>
      </c>
      <c r="J28">
        <f t="shared" si="1"/>
        <v>1.1861904961406239E-27</v>
      </c>
      <c r="K28">
        <f t="shared" si="34"/>
        <v>1.8381051076559256E-8</v>
      </c>
      <c r="L28">
        <f t="shared" si="35"/>
        <v>-0.35654732351381258</v>
      </c>
      <c r="M28">
        <f t="shared" si="36"/>
        <v>-12.092176981659682</v>
      </c>
      <c r="N28">
        <v>17.57</v>
      </c>
      <c r="O28">
        <v>0.01</v>
      </c>
      <c r="P28">
        <f t="shared" si="37"/>
        <v>337.26730562743222</v>
      </c>
      <c r="Q28">
        <f t="shared" si="38"/>
        <v>3.3726730562743218E-27</v>
      </c>
      <c r="R28">
        <f t="shared" si="39"/>
        <v>3.3447997252307324E-8</v>
      </c>
      <c r="S28">
        <f t="shared" si="40"/>
        <v>-0.25963731050575611</v>
      </c>
      <c r="T28">
        <f t="shared" si="41"/>
        <v>-11.735267191639904</v>
      </c>
      <c r="U28">
        <v>16.559999999999999</v>
      </c>
      <c r="V28">
        <v>0.01</v>
      </c>
      <c r="W28">
        <f t="shared" si="42"/>
        <v>652.83008364524858</v>
      </c>
      <c r="X28">
        <f t="shared" si="43"/>
        <v>6.5283008364524855E-27</v>
      </c>
      <c r="Y28">
        <f t="shared" si="44"/>
        <v>3.8851224973928694E-8</v>
      </c>
      <c r="Z28">
        <f t="shared" si="45"/>
        <v>-0.14874165128092473</v>
      </c>
      <c r="AA28">
        <f t="shared" si="46"/>
        <v>-11.559336934681168</v>
      </c>
      <c r="AB28">
        <v>16.23</v>
      </c>
      <c r="AC28">
        <v>0.01</v>
      </c>
      <c r="AD28">
        <f t="shared" si="47"/>
        <v>783.63449981859787</v>
      </c>
      <c r="AE28">
        <f t="shared" si="48"/>
        <v>7.8363449981859777E-27</v>
      </c>
      <c r="AF28">
        <f t="shared" si="49"/>
        <v>3.7668698917734233E-8</v>
      </c>
      <c r="AG28">
        <f t="shared" si="50"/>
        <v>-0.10237290870955855</v>
      </c>
      <c r="AH28">
        <f t="shared" si="51"/>
        <v>-11.526392288840958</v>
      </c>
      <c r="AI28" s="1">
        <v>1072</v>
      </c>
      <c r="AJ28">
        <f t="shared" si="2"/>
        <v>1.0719999999999999E-26</v>
      </c>
      <c r="AK28">
        <f t="shared" si="3"/>
        <v>2.05824E-8</v>
      </c>
      <c r="AL28">
        <f t="shared" si="4"/>
        <v>9.691001300805642E-2</v>
      </c>
      <c r="AM28">
        <f t="shared" si="5"/>
        <v>-11.589593972931644</v>
      </c>
      <c r="AN28" s="1">
        <v>67.17</v>
      </c>
      <c r="AO28">
        <v>15.43</v>
      </c>
      <c r="AP28">
        <v>7.0000000000000007E-2</v>
      </c>
      <c r="AQ28" s="1">
        <v>1171</v>
      </c>
      <c r="AR28">
        <f t="shared" si="6"/>
        <v>1.1709999999999999E-26</v>
      </c>
      <c r="AS28">
        <f t="shared" si="7"/>
        <v>1.2903581267217629E-8</v>
      </c>
      <c r="AT28">
        <f t="shared" si="8"/>
        <v>0.21748394421390627</v>
      </c>
      <c r="AU28">
        <f t="shared" si="9"/>
        <v>-11.67180579442188</v>
      </c>
      <c r="AV28" s="1">
        <v>107</v>
      </c>
      <c r="AW28">
        <v>14.85</v>
      </c>
      <c r="AX28">
        <v>0.1</v>
      </c>
      <c r="AY28" s="1">
        <v>944.3</v>
      </c>
      <c r="AZ28">
        <f t="shared" si="10"/>
        <v>9.4429999999999985E-27</v>
      </c>
      <c r="BA28">
        <f t="shared" si="11"/>
        <v>6.0160547049204698E-9</v>
      </c>
      <c r="BB28">
        <f t="shared" si="12"/>
        <v>0.33645973384852951</v>
      </c>
      <c r="BC28">
        <f t="shared" si="13"/>
        <v>-11.884228489442705</v>
      </c>
      <c r="BD28" s="1">
        <v>97.59</v>
      </c>
      <c r="BE28">
        <v>14.62</v>
      </c>
      <c r="BF28">
        <v>0.11</v>
      </c>
      <c r="BG28" s="1">
        <v>592.1</v>
      </c>
      <c r="BH28">
        <f t="shared" si="14"/>
        <v>5.9210000000000002E-27</v>
      </c>
      <c r="BI28">
        <f t="shared" si="15"/>
        <v>1.3706018518518518E-9</v>
      </c>
      <c r="BJ28">
        <f t="shared" si="16"/>
        <v>0.55630250076728727</v>
      </c>
      <c r="BK28">
        <f t="shared" si="17"/>
        <v>-12.306786184965624</v>
      </c>
      <c r="BL28" s="1">
        <v>45.85</v>
      </c>
      <c r="BM28">
        <v>14.19</v>
      </c>
      <c r="BN28">
        <v>0.08</v>
      </c>
      <c r="BO28" s="1">
        <v>398.4</v>
      </c>
      <c r="BP28">
        <f t="shared" si="18"/>
        <v>3.9839999999999999E-27</v>
      </c>
      <c r="BQ28">
        <f t="shared" si="19"/>
        <v>5.9022222222222218E-10</v>
      </c>
      <c r="BR28">
        <f t="shared" si="20"/>
        <v>0.65321251377534373</v>
      </c>
      <c r="BS28">
        <f t="shared" si="21"/>
        <v>-12.57577192930402</v>
      </c>
      <c r="BT28" s="1">
        <v>32.799999999999997</v>
      </c>
      <c r="BU28">
        <v>14.14</v>
      </c>
      <c r="BV28">
        <v>0.09</v>
      </c>
      <c r="BW28" s="1">
        <v>363.3</v>
      </c>
      <c r="BX28">
        <f t="shared" si="22"/>
        <v>3.6329999999999996E-27</v>
      </c>
      <c r="BY28">
        <f t="shared" si="23"/>
        <v>3.2398929845422109E-10</v>
      </c>
      <c r="BZ28">
        <f t="shared" si="24"/>
        <v>0.76342799356293722</v>
      </c>
      <c r="CA28">
        <f t="shared" si="25"/>
        <v>-12.72604134098056</v>
      </c>
      <c r="CB28" s="1">
        <v>31.34</v>
      </c>
      <c r="CC28">
        <v>13.75</v>
      </c>
      <c r="CD28">
        <v>0.09</v>
      </c>
      <c r="CE28" s="1">
        <v>269.89999999999998</v>
      </c>
      <c r="CF28">
        <f t="shared" si="26"/>
        <v>2.6989999999999996E-27</v>
      </c>
      <c r="CG28">
        <f t="shared" si="27"/>
        <v>1.2651562499999997E-10</v>
      </c>
      <c r="CH28">
        <f t="shared" si="28"/>
        <v>0.90308998699194354</v>
      </c>
      <c r="CI28">
        <f t="shared" si="29"/>
        <v>-12.994765847715765</v>
      </c>
      <c r="CJ28" s="1">
        <v>26.09</v>
      </c>
      <c r="CK28">
        <v>13.44</v>
      </c>
      <c r="CL28">
        <v>0.11</v>
      </c>
      <c r="CM28" s="1">
        <v>718.8</v>
      </c>
      <c r="CN28">
        <f t="shared" si="30"/>
        <v>7.1879999999999997E-27</v>
      </c>
      <c r="CO28">
        <f t="shared" si="31"/>
        <v>3.7437500000000006E-11</v>
      </c>
      <c r="CP28">
        <f t="shared" si="32"/>
        <v>1.3802112417116059</v>
      </c>
      <c r="CQ28">
        <f t="shared" si="33"/>
        <v>-13.046481918555008</v>
      </c>
      <c r="CR28" s="1">
        <v>77.42</v>
      </c>
      <c r="CS28">
        <v>9.99</v>
      </c>
      <c r="CT28">
        <v>0.12</v>
      </c>
    </row>
    <row r="29" spans="1:98">
      <c r="A29">
        <v>23</v>
      </c>
      <c r="C29" t="s">
        <v>92</v>
      </c>
      <c r="D29">
        <v>113.528916</v>
      </c>
      <c r="E29">
        <v>-46.968184999999998</v>
      </c>
      <c r="F29" t="s">
        <v>93</v>
      </c>
      <c r="I29"/>
      <c r="J29"/>
      <c r="K29"/>
      <c r="L29"/>
      <c r="M29"/>
      <c r="Q29"/>
      <c r="R29"/>
      <c r="S29"/>
      <c r="T29"/>
      <c r="X29"/>
      <c r="Y29"/>
      <c r="Z29"/>
      <c r="AA29"/>
      <c r="AE29"/>
      <c r="AF29"/>
      <c r="AG29"/>
      <c r="AH29"/>
      <c r="AI29" s="1">
        <v>1640</v>
      </c>
      <c r="AJ29">
        <f t="shared" si="2"/>
        <v>1.6399999999999999E-26</v>
      </c>
      <c r="AK29">
        <f t="shared" si="3"/>
        <v>3.1488000000000004E-8</v>
      </c>
      <c r="AL29">
        <f t="shared" si="4"/>
        <v>9.691001300805642E-2</v>
      </c>
      <c r="AM29">
        <f t="shared" si="5"/>
        <v>-11.404944910240696</v>
      </c>
      <c r="AN29" s="1">
        <v>74.05</v>
      </c>
      <c r="AO29">
        <v>14.97</v>
      </c>
      <c r="AP29">
        <v>0.05</v>
      </c>
      <c r="AQ29" s="1">
        <v>2068</v>
      </c>
      <c r="AR29">
        <f t="shared" si="6"/>
        <v>2.0679999999999998E-26</v>
      </c>
      <c r="AS29">
        <f t="shared" si="7"/>
        <v>2.2787878787878786E-8</v>
      </c>
      <c r="AT29">
        <f t="shared" si="8"/>
        <v>0.21748394421390627</v>
      </c>
      <c r="AU29">
        <f t="shared" si="9"/>
        <v>-11.424812155072338</v>
      </c>
      <c r="AV29" s="1">
        <v>89.54</v>
      </c>
      <c r="AW29">
        <v>14.24</v>
      </c>
      <c r="AX29">
        <v>0.05</v>
      </c>
      <c r="AY29" s="1">
        <v>2149</v>
      </c>
      <c r="AZ29">
        <f t="shared" si="10"/>
        <v>2.1489999999999998E-26</v>
      </c>
      <c r="BA29">
        <f t="shared" si="11"/>
        <v>1.3691095584956146E-8</v>
      </c>
      <c r="BB29">
        <f t="shared" si="12"/>
        <v>0.33645973384852951</v>
      </c>
      <c r="BC29">
        <f t="shared" si="13"/>
        <v>-11.527102063637424</v>
      </c>
      <c r="BD29" s="1">
        <v>87.13</v>
      </c>
      <c r="BE29">
        <v>13.73</v>
      </c>
      <c r="BF29">
        <v>0.04</v>
      </c>
      <c r="BG29" s="1">
        <v>1385</v>
      </c>
      <c r="BH29">
        <f t="shared" si="14"/>
        <v>1.3849999999999998E-26</v>
      </c>
      <c r="BI29">
        <f t="shared" si="15"/>
        <v>3.2060185185185175E-9</v>
      </c>
      <c r="BJ29">
        <f t="shared" si="16"/>
        <v>0.55630250076728727</v>
      </c>
      <c r="BK29">
        <f t="shared" si="17"/>
        <v>-11.937731472647158</v>
      </c>
      <c r="BL29" s="1">
        <v>99.14</v>
      </c>
      <c r="BM29">
        <v>13.27</v>
      </c>
      <c r="BN29">
        <v>0.08</v>
      </c>
      <c r="BO29" s="1">
        <v>1145</v>
      </c>
      <c r="BP29">
        <f t="shared" si="18"/>
        <v>1.1449999999999999E-26</v>
      </c>
      <c r="BQ29">
        <f t="shared" si="19"/>
        <v>1.6962962962962962E-9</v>
      </c>
      <c r="BR29">
        <f t="shared" si="20"/>
        <v>0.65321251377534373</v>
      </c>
      <c r="BS29">
        <f t="shared" si="21"/>
        <v>-12.117285772379775</v>
      </c>
      <c r="BT29" s="1">
        <v>82.97</v>
      </c>
      <c r="BU29">
        <v>12.99</v>
      </c>
      <c r="BV29">
        <v>0.08</v>
      </c>
      <c r="BW29" s="1">
        <v>979.9</v>
      </c>
      <c r="BX29">
        <f t="shared" si="22"/>
        <v>9.7989999999999996E-27</v>
      </c>
      <c r="BY29">
        <f t="shared" si="23"/>
        <v>8.738703923900118E-10</v>
      </c>
      <c r="BZ29">
        <f t="shared" si="24"/>
        <v>0.76342799356293722</v>
      </c>
      <c r="CA29">
        <f t="shared" si="25"/>
        <v>-12.295124981175402</v>
      </c>
      <c r="CB29" s="1">
        <v>72.290000000000006</v>
      </c>
      <c r="CC29">
        <v>12.67</v>
      </c>
      <c r="CD29">
        <v>0.08</v>
      </c>
      <c r="CE29" s="1">
        <v>1138</v>
      </c>
      <c r="CF29">
        <f t="shared" si="26"/>
        <v>1.1379999999999999E-26</v>
      </c>
      <c r="CG29">
        <f t="shared" si="27"/>
        <v>5.334375E-10</v>
      </c>
      <c r="CH29">
        <f t="shared" si="28"/>
        <v>0.90308998699194354</v>
      </c>
      <c r="CI29">
        <f t="shared" si="29"/>
        <v>-12.369826470213228</v>
      </c>
      <c r="CJ29" s="1">
        <v>81.33</v>
      </c>
      <c r="CK29">
        <v>11.88</v>
      </c>
      <c r="CL29">
        <v>0.08</v>
      </c>
      <c r="CM29" s="1">
        <v>2527</v>
      </c>
      <c r="CN29">
        <f t="shared" si="30"/>
        <v>2.5269999999999998E-26</v>
      </c>
      <c r="CO29">
        <f t="shared" si="31"/>
        <v>1.3161458333333335E-10</v>
      </c>
      <c r="CP29">
        <f t="shared" si="32"/>
        <v>1.3802112417116059</v>
      </c>
      <c r="CQ29">
        <f t="shared" si="33"/>
        <v>-12.500484745072029</v>
      </c>
      <c r="CR29" s="1">
        <v>104.2</v>
      </c>
      <c r="CS29">
        <v>8.6300000000000008</v>
      </c>
      <c r="CT29">
        <v>0.04</v>
      </c>
    </row>
    <row r="30" spans="1:98">
      <c r="A30">
        <v>24</v>
      </c>
      <c r="C30" t="s">
        <v>94</v>
      </c>
      <c r="D30">
        <v>113.60551</v>
      </c>
      <c r="E30">
        <v>-46.902723000000002</v>
      </c>
      <c r="F30" t="s">
        <v>18</v>
      </c>
      <c r="I30"/>
      <c r="J30"/>
      <c r="K30"/>
      <c r="L30"/>
      <c r="M30"/>
      <c r="Q30"/>
      <c r="R30"/>
      <c r="S30"/>
      <c r="T30"/>
      <c r="X30"/>
      <c r="Y30"/>
      <c r="Z30"/>
      <c r="AA30"/>
      <c r="AE30"/>
      <c r="AF30"/>
      <c r="AG30"/>
      <c r="AH30"/>
      <c r="AI30" s="1"/>
      <c r="AJ30"/>
      <c r="AK30"/>
      <c r="AL30"/>
      <c r="AM30"/>
      <c r="AN30" s="1"/>
      <c r="AQ30" s="1"/>
      <c r="AR30"/>
      <c r="AS30"/>
      <c r="AT30"/>
      <c r="AU30"/>
      <c r="AV30" s="1"/>
      <c r="AY30" s="1"/>
      <c r="AZ30"/>
      <c r="BA30"/>
      <c r="BB30"/>
      <c r="BC30"/>
      <c r="BD30" s="1"/>
      <c r="BG30" s="1">
        <v>5712</v>
      </c>
      <c r="BH30">
        <f t="shared" si="14"/>
        <v>5.7119999999999997E-26</v>
      </c>
      <c r="BI30">
        <f t="shared" si="15"/>
        <v>1.3222222222222219E-8</v>
      </c>
      <c r="BJ30">
        <f t="shared" si="16"/>
        <v>0.55630250076728727</v>
      </c>
      <c r="BK30">
        <f t="shared" si="17"/>
        <v>-11.322393047279506</v>
      </c>
      <c r="BL30" s="1">
        <v>389</v>
      </c>
      <c r="BM30">
        <v>11.73</v>
      </c>
      <c r="BN30">
        <v>7.0000000000000007E-2</v>
      </c>
      <c r="BO30" s="1">
        <v>4760</v>
      </c>
      <c r="BP30">
        <f t="shared" si="18"/>
        <v>4.7599999999999997E-26</v>
      </c>
      <c r="BQ30">
        <f t="shared" si="19"/>
        <v>7.0518518518518514E-9</v>
      </c>
      <c r="BR30">
        <f t="shared" si="20"/>
        <v>0.65321251377534373</v>
      </c>
      <c r="BS30">
        <f t="shared" si="21"/>
        <v>-11.498484306335188</v>
      </c>
      <c r="BT30" s="1">
        <v>349.5</v>
      </c>
      <c r="BU30">
        <v>11.44</v>
      </c>
      <c r="BV30">
        <v>0.08</v>
      </c>
      <c r="BW30" s="1">
        <v>4818</v>
      </c>
      <c r="BX30">
        <f t="shared" si="22"/>
        <v>4.8179999999999998E-26</v>
      </c>
      <c r="BY30">
        <f t="shared" si="23"/>
        <v>4.2966706302021397E-9</v>
      </c>
      <c r="BZ30">
        <f t="shared" si="24"/>
        <v>0.76342799356293722</v>
      </c>
      <c r="CA30">
        <f t="shared" si="25"/>
        <v>-11.60343994318095</v>
      </c>
      <c r="CB30" s="1">
        <v>326.89999999999998</v>
      </c>
      <c r="CC30">
        <v>10.94</v>
      </c>
      <c r="CD30">
        <v>7.0000000000000007E-2</v>
      </c>
      <c r="CE30" s="1">
        <v>7575</v>
      </c>
      <c r="CF30">
        <f t="shared" si="26"/>
        <v>7.5749999999999992E-26</v>
      </c>
      <c r="CG30">
        <f t="shared" si="27"/>
        <v>3.5507812499999996E-9</v>
      </c>
      <c r="CH30">
        <f t="shared" si="28"/>
        <v>0.90308998699194354</v>
      </c>
      <c r="CI30">
        <f t="shared" si="29"/>
        <v>-11.546586095097938</v>
      </c>
      <c r="CJ30" s="1">
        <v>494</v>
      </c>
      <c r="CK30">
        <v>9.82</v>
      </c>
      <c r="CL30">
        <v>7.0000000000000007E-2</v>
      </c>
      <c r="CM30" s="1">
        <v>274200</v>
      </c>
      <c r="CN30">
        <f t="shared" si="30"/>
        <v>2.742E-24</v>
      </c>
      <c r="CO30">
        <f t="shared" si="31"/>
        <v>1.4281250000000001E-8</v>
      </c>
      <c r="CP30">
        <f t="shared" si="32"/>
        <v>1.3802112417116059</v>
      </c>
      <c r="CQ30">
        <f t="shared" si="33"/>
        <v>-10.46502253653845</v>
      </c>
      <c r="CR30" s="1">
        <v>10970</v>
      </c>
      <c r="CS30">
        <v>3.54</v>
      </c>
      <c r="CT30">
        <v>0.04</v>
      </c>
    </row>
    <row r="31" spans="1:98" ht="15" customHeight="1">
      <c r="A31">
        <v>25</v>
      </c>
      <c r="C31" t="s">
        <v>95</v>
      </c>
      <c r="D31">
        <v>113.666359</v>
      </c>
      <c r="E31">
        <v>-46.930252000000003</v>
      </c>
      <c r="F31" t="s">
        <v>96</v>
      </c>
      <c r="I31"/>
      <c r="J31"/>
      <c r="K31"/>
      <c r="L31"/>
      <c r="M31"/>
      <c r="Q31"/>
      <c r="R31"/>
      <c r="S31"/>
      <c r="T31"/>
      <c r="X31"/>
      <c r="Y31"/>
      <c r="Z31"/>
      <c r="AA31"/>
      <c r="AE31"/>
      <c r="AF31"/>
      <c r="AG31"/>
      <c r="AH31"/>
      <c r="AI31" s="1">
        <v>648.79999999999995</v>
      </c>
      <c r="AJ31">
        <f t="shared" si="2"/>
        <v>6.4879999999999988E-27</v>
      </c>
      <c r="AK31">
        <f t="shared" si="3"/>
        <v>1.2456959999999999E-8</v>
      </c>
      <c r="AL31">
        <f t="shared" si="4"/>
        <v>9.691001300805642E-2</v>
      </c>
      <c r="AM31">
        <f t="shared" si="5"/>
        <v>-11.807677917085295</v>
      </c>
      <c r="AN31" s="1">
        <v>68.849999999999994</v>
      </c>
      <c r="AO31">
        <v>15.98</v>
      </c>
      <c r="AP31">
        <v>0.12</v>
      </c>
      <c r="AQ31" s="1">
        <v>992.4</v>
      </c>
      <c r="AR31">
        <f t="shared" si="6"/>
        <v>9.9239999999999993E-27</v>
      </c>
      <c r="AS31">
        <f t="shared" si="7"/>
        <v>1.0935537190082645E-8</v>
      </c>
      <c r="AT31">
        <f t="shared" si="8"/>
        <v>0.21748394421390627</v>
      </c>
      <c r="AU31">
        <f t="shared" si="9"/>
        <v>-11.743675933894073</v>
      </c>
      <c r="AV31" s="1">
        <v>82.36</v>
      </c>
      <c r="AW31">
        <v>15.03</v>
      </c>
      <c r="AX31">
        <v>0.09</v>
      </c>
      <c r="AY31" s="1">
        <v>1407</v>
      </c>
      <c r="AZ31">
        <f t="shared" si="10"/>
        <v>1.4069999999999998E-26</v>
      </c>
      <c r="BA31">
        <f t="shared" si="11"/>
        <v>8.9638769139289428E-9</v>
      </c>
      <c r="BB31">
        <f t="shared" si="12"/>
        <v>0.33645973384852951</v>
      </c>
      <c r="BC31">
        <f t="shared" si="13"/>
        <v>-11.711044381694121</v>
      </c>
      <c r="BD31" s="1">
        <v>95.98</v>
      </c>
      <c r="BE31">
        <v>14.19</v>
      </c>
      <c r="BF31">
        <v>7.0000000000000007E-2</v>
      </c>
      <c r="BG31" s="1">
        <v>1793</v>
      </c>
      <c r="BH31">
        <f t="shared" si="14"/>
        <v>1.793E-26</v>
      </c>
      <c r="BI31">
        <f t="shared" si="15"/>
        <v>4.1504629629629627E-9</v>
      </c>
      <c r="BJ31">
        <f t="shared" si="16"/>
        <v>0.55630250076728727</v>
      </c>
      <c r="BK31">
        <f t="shared" si="17"/>
        <v>-11.825600956485442</v>
      </c>
      <c r="BL31" s="1">
        <v>126.5</v>
      </c>
      <c r="BM31">
        <v>12.99</v>
      </c>
      <c r="BN31">
        <v>0.08</v>
      </c>
      <c r="BO31" s="1">
        <v>2103</v>
      </c>
      <c r="BP31">
        <f t="shared" si="18"/>
        <v>2.103E-26</v>
      </c>
      <c r="BQ31">
        <f t="shared" si="19"/>
        <v>3.1155555555555553E-9</v>
      </c>
      <c r="BR31">
        <f t="shared" si="20"/>
        <v>0.65321251377534373</v>
      </c>
      <c r="BS31">
        <f t="shared" si="21"/>
        <v>-11.85325198636936</v>
      </c>
      <c r="BT31" s="1">
        <v>147.1</v>
      </c>
      <c r="BU31">
        <v>12.33</v>
      </c>
      <c r="BV31">
        <v>0.08</v>
      </c>
      <c r="BW31" s="1">
        <v>2354</v>
      </c>
      <c r="BX31">
        <f t="shared" si="22"/>
        <v>2.3539999999999998E-26</v>
      </c>
      <c r="BY31">
        <f t="shared" si="23"/>
        <v>2.0992865636147438E-9</v>
      </c>
      <c r="BZ31">
        <f t="shared" si="24"/>
        <v>0.76342799356293722</v>
      </c>
      <c r="CA31">
        <f t="shared" si="25"/>
        <v>-11.91450028033586</v>
      </c>
      <c r="CB31" s="1">
        <v>163.1</v>
      </c>
      <c r="CC31">
        <v>11.72</v>
      </c>
      <c r="CD31">
        <v>0.08</v>
      </c>
      <c r="CE31" s="1">
        <v>2793</v>
      </c>
      <c r="CF31">
        <f t="shared" si="26"/>
        <v>2.7929999999999998E-26</v>
      </c>
      <c r="CG31">
        <f t="shared" si="27"/>
        <v>1.30921875E-9</v>
      </c>
      <c r="CH31">
        <f t="shared" si="28"/>
        <v>0.90308998699194354</v>
      </c>
      <c r="CI31">
        <f t="shared" si="29"/>
        <v>-11.979897796571276</v>
      </c>
      <c r="CJ31" s="1">
        <v>186.6</v>
      </c>
      <c r="CK31">
        <v>10.9</v>
      </c>
      <c r="CL31">
        <v>7.0000000000000007E-2</v>
      </c>
      <c r="CM31" s="1">
        <v>-9</v>
      </c>
      <c r="CN31">
        <f t="shared" si="30"/>
        <v>-8.9999999999999996E-29</v>
      </c>
      <c r="CO31">
        <f t="shared" si="31"/>
        <v>-4.687500000000001E-13</v>
      </c>
      <c r="CP31">
        <f t="shared" si="32"/>
        <v>1.3802112417116059</v>
      </c>
      <c r="CQ31" t="e">
        <f t="shared" si="33"/>
        <v>#NUM!</v>
      </c>
      <c r="CR31" s="1">
        <v>-9</v>
      </c>
      <c r="CS31">
        <v>-9</v>
      </c>
      <c r="CT31">
        <v>-9</v>
      </c>
    </row>
    <row r="32" spans="1:98">
      <c r="A32">
        <v>26</v>
      </c>
      <c r="C32" t="s">
        <v>134</v>
      </c>
      <c r="D32">
        <v>113.926001</v>
      </c>
      <c r="E32">
        <v>-47.023997000000001</v>
      </c>
      <c r="F32" t="s">
        <v>18</v>
      </c>
      <c r="I32"/>
      <c r="J32"/>
      <c r="K32"/>
      <c r="L32"/>
      <c r="M32"/>
      <c r="Q32"/>
      <c r="R32"/>
      <c r="S32"/>
      <c r="T32"/>
      <c r="X32"/>
      <c r="Y32"/>
      <c r="Z32"/>
      <c r="AA32"/>
      <c r="AE32"/>
      <c r="AF32"/>
      <c r="AG32"/>
      <c r="AH32"/>
      <c r="AI32" s="1"/>
      <c r="AJ32"/>
      <c r="AK32"/>
      <c r="AL32"/>
      <c r="AM32"/>
      <c r="AN32" s="1"/>
      <c r="AQ32" s="1"/>
      <c r="AR32"/>
      <c r="AS32"/>
      <c r="AT32"/>
      <c r="AU32"/>
      <c r="AV32" s="1"/>
      <c r="AY32" s="1"/>
      <c r="AZ32"/>
      <c r="BA32"/>
      <c r="BB32"/>
      <c r="BC32"/>
      <c r="BD32" s="1"/>
      <c r="BG32" s="1">
        <v>667.4</v>
      </c>
      <c r="BH32">
        <f t="shared" si="14"/>
        <v>6.6739999999999999E-27</v>
      </c>
      <c r="BI32">
        <f t="shared" si="15"/>
        <v>1.5449074074074071E-9</v>
      </c>
      <c r="BJ32">
        <f t="shared" si="16"/>
        <v>0.55630250076728727</v>
      </c>
      <c r="BK32">
        <f t="shared" si="17"/>
        <v>-12.254795043728851</v>
      </c>
      <c r="BL32" s="1">
        <v>50.91</v>
      </c>
      <c r="BM32">
        <v>14.06</v>
      </c>
      <c r="BN32">
        <v>0.08</v>
      </c>
      <c r="BO32" s="1">
        <v>1045</v>
      </c>
      <c r="BP32">
        <f t="shared" si="18"/>
        <v>1.0449999999999999E-26</v>
      </c>
      <c r="BQ32">
        <f t="shared" si="19"/>
        <v>1.5481481481481481E-9</v>
      </c>
      <c r="BR32">
        <f t="shared" si="20"/>
        <v>0.65321251377534373</v>
      </c>
      <c r="BS32">
        <f t="shared" si="21"/>
        <v>-12.156974968608608</v>
      </c>
      <c r="BT32" s="1">
        <v>76.27</v>
      </c>
      <c r="BU32">
        <v>13.09</v>
      </c>
      <c r="BV32">
        <v>0.08</v>
      </c>
      <c r="BW32" s="1">
        <v>1495</v>
      </c>
      <c r="BX32">
        <f t="shared" si="22"/>
        <v>1.4949999999999998E-26</v>
      </c>
      <c r="BY32">
        <f t="shared" si="23"/>
        <v>1.3332342449464919E-9</v>
      </c>
      <c r="BZ32">
        <f t="shared" si="24"/>
        <v>0.76342799356293722</v>
      </c>
      <c r="CA32">
        <f t="shared" si="25"/>
        <v>-12.111665546182827</v>
      </c>
      <c r="CB32" s="1">
        <v>106</v>
      </c>
      <c r="CC32">
        <v>12.21</v>
      </c>
      <c r="CD32">
        <v>0.08</v>
      </c>
      <c r="CE32" s="1">
        <v>2046</v>
      </c>
      <c r="CF32">
        <f t="shared" si="26"/>
        <v>2.0459999999999998E-26</v>
      </c>
      <c r="CG32">
        <f t="shared" si="27"/>
        <v>9.5906249999999996E-10</v>
      </c>
      <c r="CH32">
        <f t="shared" si="28"/>
        <v>0.90308998699194354</v>
      </c>
      <c r="CI32">
        <f t="shared" si="29"/>
        <v>-12.115063102896141</v>
      </c>
      <c r="CJ32" s="1">
        <v>138.19999999999999</v>
      </c>
      <c r="CK32">
        <v>11.24</v>
      </c>
      <c r="CL32">
        <v>7.0000000000000007E-2</v>
      </c>
      <c r="CM32" s="1">
        <v>-9</v>
      </c>
      <c r="CN32">
        <f t="shared" si="30"/>
        <v>-8.9999999999999996E-29</v>
      </c>
      <c r="CO32">
        <f t="shared" si="31"/>
        <v>-4.687500000000001E-13</v>
      </c>
      <c r="CP32">
        <f t="shared" si="32"/>
        <v>1.3802112417116059</v>
      </c>
      <c r="CQ32" t="e">
        <f t="shared" si="33"/>
        <v>#NUM!</v>
      </c>
      <c r="CR32" s="1">
        <v>-9</v>
      </c>
      <c r="CS32">
        <v>-9</v>
      </c>
      <c r="CT32">
        <v>-9</v>
      </c>
    </row>
    <row r="33" spans="1:98">
      <c r="A33">
        <v>27</v>
      </c>
      <c r="C33" t="s">
        <v>135</v>
      </c>
      <c r="D33">
        <v>113.952487</v>
      </c>
      <c r="E33">
        <v>-47.124428999999999</v>
      </c>
      <c r="F33" t="s">
        <v>18</v>
      </c>
      <c r="I33"/>
      <c r="J33"/>
      <c r="K33"/>
      <c r="L33"/>
      <c r="M33"/>
      <c r="Q33"/>
      <c r="R33"/>
      <c r="S33"/>
      <c r="T33"/>
      <c r="X33"/>
      <c r="Y33"/>
      <c r="Z33"/>
      <c r="AA33"/>
      <c r="AE33"/>
      <c r="AF33"/>
      <c r="AG33"/>
      <c r="AH33"/>
      <c r="AI33" s="1"/>
      <c r="AJ33"/>
      <c r="AK33"/>
      <c r="AL33"/>
      <c r="AM33"/>
      <c r="AN33" s="1"/>
      <c r="AQ33" s="1"/>
      <c r="AR33"/>
      <c r="AS33"/>
      <c r="AT33"/>
      <c r="AU33"/>
      <c r="AV33" s="1"/>
      <c r="AY33" s="1"/>
      <c r="AZ33"/>
      <c r="BA33"/>
      <c r="BB33"/>
      <c r="BC33"/>
      <c r="BD33" s="1"/>
      <c r="BG33" s="1">
        <v>674.5</v>
      </c>
      <c r="BH33">
        <f t="shared" si="14"/>
        <v>6.7450000000000001E-27</v>
      </c>
      <c r="BI33">
        <f t="shared" si="15"/>
        <v>1.5613425925925924E-9</v>
      </c>
      <c r="BJ33">
        <f t="shared" si="16"/>
        <v>0.55630250076728727</v>
      </c>
      <c r="BK33">
        <f t="shared" si="17"/>
        <v>-12.250199292039701</v>
      </c>
      <c r="BL33" s="1">
        <v>51.44</v>
      </c>
      <c r="BM33">
        <v>14.05</v>
      </c>
      <c r="BN33">
        <v>0.08</v>
      </c>
      <c r="BO33" s="1">
        <v>872.1</v>
      </c>
      <c r="BP33">
        <f t="shared" si="18"/>
        <v>8.7210000000000002E-27</v>
      </c>
      <c r="BQ33">
        <f t="shared" si="19"/>
        <v>1.2920000000000001E-9</v>
      </c>
      <c r="BR33">
        <f t="shared" si="20"/>
        <v>0.65321251377534373</v>
      </c>
      <c r="BS33">
        <f t="shared" si="21"/>
        <v>-12.235524972565591</v>
      </c>
      <c r="BT33" s="1">
        <v>64.650000000000006</v>
      </c>
      <c r="BU33">
        <v>13.28</v>
      </c>
      <c r="BV33">
        <v>0.08</v>
      </c>
      <c r="BW33" s="1">
        <v>1085</v>
      </c>
      <c r="BX33">
        <f t="shared" si="22"/>
        <v>1.0849999999999999E-26</v>
      </c>
      <c r="BY33">
        <f t="shared" si="23"/>
        <v>9.6759809750297258E-10</v>
      </c>
      <c r="BZ33">
        <f t="shared" si="24"/>
        <v>0.76342799356293722</v>
      </c>
      <c r="CA33">
        <f t="shared" si="25"/>
        <v>-12.250877000658727</v>
      </c>
      <c r="CB33" s="1">
        <v>78.95</v>
      </c>
      <c r="CC33">
        <v>12.56</v>
      </c>
      <c r="CD33">
        <v>0.08</v>
      </c>
      <c r="CE33" s="1">
        <v>1350</v>
      </c>
      <c r="CF33">
        <f t="shared" si="26"/>
        <v>1.3499999999999999E-26</v>
      </c>
      <c r="CG33">
        <f t="shared" si="27"/>
        <v>6.3281249999999998E-10</v>
      </c>
      <c r="CH33">
        <f t="shared" si="28"/>
        <v>0.90308998699194354</v>
      </c>
      <c r="CI33">
        <f t="shared" si="29"/>
        <v>-12.295634963777275</v>
      </c>
      <c r="CJ33" s="1">
        <v>93.41</v>
      </c>
      <c r="CK33">
        <v>11.69</v>
      </c>
      <c r="CL33">
        <v>0.08</v>
      </c>
      <c r="CM33" s="1">
        <v>-9</v>
      </c>
      <c r="CN33">
        <f t="shared" si="30"/>
        <v>-8.9999999999999996E-29</v>
      </c>
      <c r="CO33">
        <f t="shared" si="31"/>
        <v>-4.687500000000001E-13</v>
      </c>
      <c r="CP33">
        <f t="shared" si="32"/>
        <v>1.3802112417116059</v>
      </c>
      <c r="CQ33" t="e">
        <f t="shared" si="33"/>
        <v>#NUM!</v>
      </c>
      <c r="CR33" s="1">
        <v>-9</v>
      </c>
      <c r="CS33">
        <v>-9</v>
      </c>
      <c r="CT33">
        <v>-9</v>
      </c>
    </row>
  </sheetData>
  <dataConsolidate/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C14" sqref="C14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56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  <c r="C3">
        <v>-12.144176981659681</v>
      </c>
    </row>
    <row r="4" spans="1:3">
      <c r="A4" t="s">
        <v>203</v>
      </c>
      <c r="B4">
        <v>-0.25963731050575611</v>
      </c>
      <c r="C4">
        <v>-11.619267191639905</v>
      </c>
    </row>
    <row r="5" spans="1:3">
      <c r="A5" t="s">
        <v>204</v>
      </c>
      <c r="B5">
        <v>-0.14874165128092473</v>
      </c>
      <c r="C5">
        <v>-11.351336934681168</v>
      </c>
    </row>
    <row r="6" spans="1:3">
      <c r="A6" t="s">
        <v>205</v>
      </c>
      <c r="B6">
        <v>-0.10237290870955855</v>
      </c>
      <c r="C6">
        <v>-10.874392288840959</v>
      </c>
    </row>
    <row r="7" spans="1:3">
      <c r="A7" t="s">
        <v>199</v>
      </c>
      <c r="B7">
        <v>9.691001300805642E-2</v>
      </c>
      <c r="C7">
        <v>-10.600257073757138</v>
      </c>
    </row>
    <row r="8" spans="1:3">
      <c r="A8" t="s">
        <v>200</v>
      </c>
      <c r="B8">
        <v>0.21748394421390627</v>
      </c>
      <c r="C8">
        <v>-10.545570931772319</v>
      </c>
    </row>
    <row r="9" spans="1:3">
      <c r="A9" t="s">
        <v>201</v>
      </c>
      <c r="B9">
        <v>0.33645973384852951</v>
      </c>
      <c r="C9">
        <v>-10.721035780962586</v>
      </c>
    </row>
    <row r="10" spans="1:3">
      <c r="A10" t="s">
        <v>103</v>
      </c>
      <c r="B10">
        <v>0.55630250076728727</v>
      </c>
      <c r="C10">
        <v>-11.206267804427229</v>
      </c>
    </row>
    <row r="11" spans="1:3">
      <c r="A11" t="s">
        <v>104</v>
      </c>
      <c r="B11">
        <v>0.65321251377534373</v>
      </c>
      <c r="C11">
        <v>-11.430470037748742</v>
      </c>
    </row>
    <row r="12" spans="1:3">
      <c r="A12" t="s">
        <v>105</v>
      </c>
      <c r="B12">
        <v>0.76342799356293722</v>
      </c>
      <c r="C12">
        <v>-11.633866991253855</v>
      </c>
    </row>
    <row r="13" spans="1:3">
      <c r="A13" t="s">
        <v>106</v>
      </c>
      <c r="B13">
        <v>0.90308998699194354</v>
      </c>
      <c r="C13">
        <v>-11.701938759336684</v>
      </c>
    </row>
    <row r="14" spans="1:3">
      <c r="A14" t="s">
        <v>107</v>
      </c>
      <c r="B14">
        <v>1.3802112417116099</v>
      </c>
      <c r="C14">
        <v>-12.03574036980315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E31" sqref="E31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84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</row>
    <row r="4" spans="1:3">
      <c r="A4" t="s">
        <v>203</v>
      </c>
      <c r="B4">
        <v>-0.25963731050575611</v>
      </c>
    </row>
    <row r="5" spans="1:3">
      <c r="A5" t="s">
        <v>204</v>
      </c>
      <c r="B5">
        <v>-0.14874165128092473</v>
      </c>
    </row>
    <row r="6" spans="1:3">
      <c r="A6" t="s">
        <v>205</v>
      </c>
      <c r="B6">
        <v>-0.10237290870955855</v>
      </c>
    </row>
    <row r="7" spans="1:3">
      <c r="A7" t="s">
        <v>199</v>
      </c>
      <c r="B7">
        <v>9.691001300805642E-2</v>
      </c>
      <c r="C7">
        <v>-11.042526804702579</v>
      </c>
    </row>
    <row r="8" spans="1:3">
      <c r="A8" t="s">
        <v>200</v>
      </c>
      <c r="B8">
        <v>0.21748394421390627</v>
      </c>
      <c r="C8">
        <v>-11.078455396728224</v>
      </c>
    </row>
    <row r="9" spans="1:3">
      <c r="A9" t="s">
        <v>201</v>
      </c>
      <c r="B9">
        <v>0.33645973384852951</v>
      </c>
      <c r="C9">
        <v>-11.308254613943086</v>
      </c>
    </row>
    <row r="10" spans="1:3">
      <c r="A10" t="s">
        <v>103</v>
      </c>
      <c r="B10">
        <v>0.55630250076728727</v>
      </c>
      <c r="C10">
        <v>-11.796332643212979</v>
      </c>
    </row>
    <row r="11" spans="1:3">
      <c r="A11" t="s">
        <v>104</v>
      </c>
      <c r="B11">
        <v>0.65321251377534373</v>
      </c>
      <c r="C11">
        <v>-12.031828485293691</v>
      </c>
    </row>
    <row r="12" spans="1:3">
      <c r="A12" t="s">
        <v>105</v>
      </c>
      <c r="B12">
        <v>0.76342799356293722</v>
      </c>
      <c r="C12">
        <v>-12.195696031014869</v>
      </c>
    </row>
    <row r="13" spans="1:3">
      <c r="A13" t="s">
        <v>106</v>
      </c>
      <c r="B13">
        <v>0.90308998699194354</v>
      </c>
      <c r="C13">
        <v>-12.410608976863067</v>
      </c>
    </row>
    <row r="14" spans="1:3">
      <c r="A14" t="s">
        <v>107</v>
      </c>
      <c r="B14">
        <v>1.3802112417116099</v>
      </c>
      <c r="C14">
        <v>-13.392544976785331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J45" sqref="J45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86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  <c r="C3">
        <v>-10.660176981659681</v>
      </c>
    </row>
    <row r="4" spans="1:3">
      <c r="A4" t="s">
        <v>203</v>
      </c>
      <c r="B4">
        <v>-0.25963731050575611</v>
      </c>
      <c r="C4">
        <v>-10.351267191639906</v>
      </c>
    </row>
    <row r="5" spans="1:3">
      <c r="A5" t="s">
        <v>204</v>
      </c>
      <c r="B5">
        <v>-0.14874165128092473</v>
      </c>
      <c r="C5">
        <v>-10.275336934681169</v>
      </c>
    </row>
    <row r="6" spans="1:3">
      <c r="A6" t="s">
        <v>205</v>
      </c>
      <c r="B6">
        <v>-0.10237290870955855</v>
      </c>
      <c r="C6">
        <v>-10.090392288840958</v>
      </c>
    </row>
    <row r="7" spans="1:3">
      <c r="A7" t="s">
        <v>199</v>
      </c>
      <c r="B7">
        <v>9.691001300805642E-2</v>
      </c>
      <c r="C7">
        <v>-10.013730008878079</v>
      </c>
    </row>
    <row r="8" spans="1:3">
      <c r="A8" t="s">
        <v>200</v>
      </c>
      <c r="B8">
        <v>0.21748394421390627</v>
      </c>
      <c r="C8">
        <v>-10.025697696631706</v>
      </c>
    </row>
    <row r="9" spans="1:3">
      <c r="A9" t="s">
        <v>201</v>
      </c>
      <c r="B9">
        <v>0.33645973384852951</v>
      </c>
      <c r="C9">
        <v>-10.176201347645859</v>
      </c>
    </row>
    <row r="10" spans="1:3">
      <c r="A10" t="s">
        <v>103</v>
      </c>
      <c r="B10">
        <v>0.55630250076728727</v>
      </c>
      <c r="C10">
        <v>-10.59573659794909</v>
      </c>
    </row>
    <row r="11" spans="1:3">
      <c r="A11" t="s">
        <v>104</v>
      </c>
      <c r="B11">
        <v>0.65321251377534373</v>
      </c>
      <c r="C11">
        <v>-10.800793520838342</v>
      </c>
    </row>
    <row r="12" spans="1:3">
      <c r="A12" t="s">
        <v>105</v>
      </c>
      <c r="B12">
        <v>0.76342799356293722</v>
      </c>
      <c r="C12">
        <v>-10.997610478253019</v>
      </c>
    </row>
    <row r="13" spans="1:3">
      <c r="A13" t="s">
        <v>106</v>
      </c>
      <c r="B13">
        <v>0.90308998699194354</v>
      </c>
      <c r="C13">
        <v>-11.042512435747527</v>
      </c>
    </row>
    <row r="14" spans="1:3">
      <c r="A14" t="s">
        <v>107</v>
      </c>
      <c r="B14">
        <v>1.3802112417116099</v>
      </c>
      <c r="C14">
        <v>-11.104370301806938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C14" sqref="C14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88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</row>
    <row r="4" spans="1:3">
      <c r="A4" t="s">
        <v>203</v>
      </c>
      <c r="B4">
        <v>-0.25963731050575611</v>
      </c>
    </row>
    <row r="5" spans="1:3">
      <c r="A5" t="s">
        <v>204</v>
      </c>
      <c r="B5">
        <v>-0.14874165128092473</v>
      </c>
    </row>
    <row r="6" spans="1:3">
      <c r="A6" t="s">
        <v>205</v>
      </c>
      <c r="B6">
        <v>-0.10237290870955855</v>
      </c>
    </row>
    <row r="7" spans="1:3">
      <c r="A7" t="s">
        <v>199</v>
      </c>
      <c r="B7">
        <v>9.691001300805642E-2</v>
      </c>
      <c r="C7">
        <v>-11.6768882171481</v>
      </c>
    </row>
    <row r="8" spans="1:3">
      <c r="A8" t="s">
        <v>200</v>
      </c>
      <c r="B8">
        <v>0.21748394421390627</v>
      </c>
      <c r="C8">
        <v>-11.791656380589393</v>
      </c>
    </row>
    <row r="9" spans="1:3">
      <c r="A9" t="s">
        <v>201</v>
      </c>
      <c r="B9">
        <v>0.33645973384852951</v>
      </c>
      <c r="C9">
        <v>-11.985030646000828</v>
      </c>
    </row>
    <row r="10" spans="1:3">
      <c r="A10" t="s">
        <v>103</v>
      </c>
      <c r="B10">
        <v>0.55630250076728727</v>
      </c>
      <c r="C10">
        <v>-12.248143760407599</v>
      </c>
    </row>
    <row r="11" spans="1:3">
      <c r="A11" t="s">
        <v>104</v>
      </c>
      <c r="B11">
        <v>0.65321251377534373</v>
      </c>
      <c r="C11">
        <v>-12.416272381680855</v>
      </c>
    </row>
    <row r="12" spans="1:3">
      <c r="A12" t="s">
        <v>105</v>
      </c>
      <c r="B12">
        <v>0.76342799356293722</v>
      </c>
      <c r="C12">
        <v>-12.583617770684141</v>
      </c>
    </row>
    <row r="13" spans="1:3">
      <c r="A13" t="s">
        <v>106</v>
      </c>
      <c r="B13">
        <v>0.90308998699194354</v>
      </c>
      <c r="C13">
        <v>-12.735684029759652</v>
      </c>
    </row>
    <row r="14" spans="1:3">
      <c r="A14" t="s">
        <v>107</v>
      </c>
      <c r="B14">
        <v>1.3802112417116099</v>
      </c>
      <c r="C14">
        <v>-13.306492891365483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F21" sqref="F21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90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  <c r="C3">
        <v>-12.092176981659682</v>
      </c>
    </row>
    <row r="4" spans="1:3">
      <c r="A4" t="s">
        <v>203</v>
      </c>
      <c r="B4">
        <v>-0.25963731050575611</v>
      </c>
      <c r="C4">
        <v>-11.735267191639904</v>
      </c>
    </row>
    <row r="5" spans="1:3">
      <c r="A5" t="s">
        <v>204</v>
      </c>
      <c r="B5">
        <v>-0.14874165128092473</v>
      </c>
      <c r="C5">
        <v>-11.559336934681168</v>
      </c>
    </row>
    <row r="6" spans="1:3">
      <c r="A6" t="s">
        <v>205</v>
      </c>
      <c r="B6">
        <v>-0.10237290870955855</v>
      </c>
      <c r="C6">
        <v>-11.526392288840958</v>
      </c>
    </row>
    <row r="7" spans="1:3">
      <c r="A7" t="s">
        <v>199</v>
      </c>
      <c r="B7">
        <v>9.691001300805642E-2</v>
      </c>
      <c r="C7">
        <v>-11.589593972931644</v>
      </c>
    </row>
    <row r="8" spans="1:3">
      <c r="A8" t="s">
        <v>200</v>
      </c>
      <c r="B8">
        <v>0.21748394421390627</v>
      </c>
      <c r="C8">
        <v>-11.67180579442188</v>
      </c>
    </row>
    <row r="9" spans="1:3">
      <c r="A9" t="s">
        <v>201</v>
      </c>
      <c r="B9">
        <v>0.33645973384852951</v>
      </c>
      <c r="C9">
        <v>-11.884228489442705</v>
      </c>
    </row>
    <row r="10" spans="1:3">
      <c r="A10" t="s">
        <v>103</v>
      </c>
      <c r="B10">
        <v>0.55630250076728727</v>
      </c>
      <c r="C10">
        <v>-12.306786184965624</v>
      </c>
    </row>
    <row r="11" spans="1:3">
      <c r="A11" t="s">
        <v>104</v>
      </c>
      <c r="B11">
        <v>0.65321251377534373</v>
      </c>
      <c r="C11">
        <v>-12.57577192930402</v>
      </c>
    </row>
    <row r="12" spans="1:3">
      <c r="A12" t="s">
        <v>105</v>
      </c>
      <c r="B12">
        <v>0.76342799356293722</v>
      </c>
      <c r="C12">
        <v>-12.72604134098056</v>
      </c>
    </row>
    <row r="13" spans="1:3">
      <c r="A13" t="s">
        <v>106</v>
      </c>
      <c r="B13">
        <v>0.90308998699194354</v>
      </c>
      <c r="C13">
        <v>-12.994765847715765</v>
      </c>
    </row>
    <row r="14" spans="1:3">
      <c r="A14" t="s">
        <v>107</v>
      </c>
      <c r="B14">
        <v>1.3802112417116099</v>
      </c>
      <c r="C14">
        <v>-13.046481918555008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E28" sqref="E28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92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</row>
    <row r="4" spans="1:3">
      <c r="A4" t="s">
        <v>203</v>
      </c>
      <c r="B4">
        <v>-0.25963731050575611</v>
      </c>
    </row>
    <row r="5" spans="1:3">
      <c r="A5" t="s">
        <v>204</v>
      </c>
      <c r="B5">
        <v>-0.14874165128092473</v>
      </c>
    </row>
    <row r="6" spans="1:3">
      <c r="A6" t="s">
        <v>205</v>
      </c>
      <c r="B6">
        <v>-0.10237290870955855</v>
      </c>
    </row>
    <row r="7" spans="1:3">
      <c r="A7" t="s">
        <v>199</v>
      </c>
      <c r="B7">
        <v>9.691001300805642E-2</v>
      </c>
      <c r="C7">
        <v>-11.404944910240696</v>
      </c>
    </row>
    <row r="8" spans="1:3">
      <c r="A8" t="s">
        <v>200</v>
      </c>
      <c r="B8">
        <v>0.21748394421390627</v>
      </c>
      <c r="C8">
        <v>-11.424812155072338</v>
      </c>
    </row>
    <row r="9" spans="1:3">
      <c r="A9" t="s">
        <v>201</v>
      </c>
      <c r="B9">
        <v>0.33645973384852951</v>
      </c>
      <c r="C9">
        <v>-11.527102063637424</v>
      </c>
    </row>
    <row r="10" spans="1:3">
      <c r="A10" t="s">
        <v>103</v>
      </c>
      <c r="B10">
        <v>0.55630250076728727</v>
      </c>
      <c r="C10">
        <v>-11.937731472647158</v>
      </c>
    </row>
    <row r="11" spans="1:3">
      <c r="A11" t="s">
        <v>104</v>
      </c>
      <c r="B11">
        <v>0.65321251377534373</v>
      </c>
      <c r="C11">
        <v>-12.117285772379775</v>
      </c>
    </row>
    <row r="12" spans="1:3">
      <c r="A12" t="s">
        <v>105</v>
      </c>
      <c r="B12">
        <v>0.76342799356293722</v>
      </c>
      <c r="C12">
        <v>-12.295124981175402</v>
      </c>
    </row>
    <row r="13" spans="1:3">
      <c r="A13" t="s">
        <v>106</v>
      </c>
      <c r="B13">
        <v>0.90308998699194354</v>
      </c>
      <c r="C13">
        <v>-12.369826470213228</v>
      </c>
    </row>
    <row r="14" spans="1:3">
      <c r="A14" t="s">
        <v>107</v>
      </c>
      <c r="B14">
        <v>1.3802112417116099</v>
      </c>
      <c r="C14">
        <v>-12.500484745072029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A38" sqref="A38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94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</row>
    <row r="4" spans="1:3">
      <c r="A4" t="s">
        <v>203</v>
      </c>
      <c r="B4">
        <v>-0.25963731050575611</v>
      </c>
    </row>
    <row r="5" spans="1:3">
      <c r="A5" t="s">
        <v>204</v>
      </c>
      <c r="B5">
        <v>-0.14874165128092473</v>
      </c>
    </row>
    <row r="6" spans="1:3">
      <c r="A6" t="s">
        <v>205</v>
      </c>
      <c r="B6">
        <v>-0.10237290870955855</v>
      </c>
    </row>
    <row r="7" spans="1:3">
      <c r="A7" t="s">
        <v>199</v>
      </c>
      <c r="B7">
        <v>9.691001300805642E-2</v>
      </c>
    </row>
    <row r="8" spans="1:3">
      <c r="A8" t="s">
        <v>200</v>
      </c>
      <c r="B8">
        <v>0.21748394421390627</v>
      </c>
    </row>
    <row r="9" spans="1:3">
      <c r="A9" t="s">
        <v>201</v>
      </c>
      <c r="B9">
        <v>0.33645973384852951</v>
      </c>
    </row>
    <row r="10" spans="1:3">
      <c r="A10" t="s">
        <v>103</v>
      </c>
      <c r="B10">
        <v>0.55630250076728727</v>
      </c>
      <c r="C10">
        <v>-11.322393047279506</v>
      </c>
    </row>
    <row r="11" spans="1:3">
      <c r="A11" t="s">
        <v>104</v>
      </c>
      <c r="B11">
        <v>0.65321251377534373</v>
      </c>
      <c r="C11">
        <v>-11.498484306335188</v>
      </c>
    </row>
    <row r="12" spans="1:3">
      <c r="A12" t="s">
        <v>105</v>
      </c>
      <c r="B12">
        <v>0.76342799356293722</v>
      </c>
      <c r="C12">
        <v>-11.60343994318095</v>
      </c>
    </row>
    <row r="13" spans="1:3">
      <c r="A13" t="s">
        <v>106</v>
      </c>
      <c r="B13">
        <v>0.90308998699194354</v>
      </c>
      <c r="C13">
        <v>-11.546586095097938</v>
      </c>
    </row>
    <row r="14" spans="1:3">
      <c r="A14" t="s">
        <v>107</v>
      </c>
      <c r="B14">
        <v>1.3802112417116099</v>
      </c>
      <c r="C14">
        <v>-10.46502253653845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C14" sqref="C14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95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</row>
    <row r="4" spans="1:3">
      <c r="A4" t="s">
        <v>203</v>
      </c>
      <c r="B4">
        <v>-0.25963731050575611</v>
      </c>
    </row>
    <row r="5" spans="1:3">
      <c r="A5" t="s">
        <v>204</v>
      </c>
      <c r="B5">
        <v>-0.14874165128092473</v>
      </c>
    </row>
    <row r="6" spans="1:3">
      <c r="A6" t="s">
        <v>205</v>
      </c>
      <c r="B6">
        <v>-0.10237290870955855</v>
      </c>
    </row>
    <row r="7" spans="1:3">
      <c r="A7" t="s">
        <v>199</v>
      </c>
      <c r="B7">
        <v>9.691001300805642E-2</v>
      </c>
      <c r="C7">
        <v>-11.807677917085295</v>
      </c>
    </row>
    <row r="8" spans="1:3">
      <c r="A8" t="s">
        <v>200</v>
      </c>
      <c r="B8">
        <v>0.21748394421390627</v>
      </c>
      <c r="C8">
        <v>-11.743675933894073</v>
      </c>
    </row>
    <row r="9" spans="1:3">
      <c r="A9" t="s">
        <v>201</v>
      </c>
      <c r="B9">
        <v>0.33645973384852951</v>
      </c>
      <c r="C9">
        <v>-11.711044381694121</v>
      </c>
    </row>
    <row r="10" spans="1:3">
      <c r="A10" t="s">
        <v>103</v>
      </c>
      <c r="B10">
        <v>0.55630250076728727</v>
      </c>
      <c r="C10">
        <v>-11.825600956485442</v>
      </c>
    </row>
    <row r="11" spans="1:3">
      <c r="A11" t="s">
        <v>104</v>
      </c>
      <c r="B11">
        <v>0.65321251377534373</v>
      </c>
      <c r="C11">
        <v>-11.85325198636936</v>
      </c>
    </row>
    <row r="12" spans="1:3">
      <c r="A12" t="s">
        <v>105</v>
      </c>
      <c r="B12">
        <v>0.76342799356293722</v>
      </c>
      <c r="C12">
        <v>-11.91450028033586</v>
      </c>
    </row>
    <row r="13" spans="1:3">
      <c r="A13" t="s">
        <v>106</v>
      </c>
      <c r="B13">
        <v>0.90308998699194354</v>
      </c>
      <c r="C13">
        <v>-11.979897796571276</v>
      </c>
    </row>
    <row r="14" spans="1:3">
      <c r="A14" t="s">
        <v>107</v>
      </c>
      <c r="B14">
        <v>1.3802112417116099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C14" sqref="C14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134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</row>
    <row r="4" spans="1:3">
      <c r="A4" t="s">
        <v>203</v>
      </c>
      <c r="B4">
        <v>-0.25963731050575611</v>
      </c>
    </row>
    <row r="5" spans="1:3">
      <c r="A5" t="s">
        <v>204</v>
      </c>
      <c r="B5">
        <v>-0.14874165128092473</v>
      </c>
    </row>
    <row r="6" spans="1:3">
      <c r="A6" t="s">
        <v>205</v>
      </c>
      <c r="B6">
        <v>-0.10237290870955855</v>
      </c>
    </row>
    <row r="7" spans="1:3">
      <c r="A7" t="s">
        <v>199</v>
      </c>
      <c r="B7">
        <v>9.691001300805642E-2</v>
      </c>
    </row>
    <row r="8" spans="1:3">
      <c r="A8" t="s">
        <v>200</v>
      </c>
      <c r="B8">
        <v>0.21748394421390627</v>
      </c>
    </row>
    <row r="9" spans="1:3">
      <c r="A9" t="s">
        <v>201</v>
      </c>
      <c r="B9">
        <v>0.33645973384852951</v>
      </c>
    </row>
    <row r="10" spans="1:3">
      <c r="A10" t="s">
        <v>103</v>
      </c>
      <c r="B10">
        <v>0.55630250076728727</v>
      </c>
      <c r="C10">
        <v>-12.254795043728851</v>
      </c>
    </row>
    <row r="11" spans="1:3">
      <c r="A11" t="s">
        <v>104</v>
      </c>
      <c r="B11">
        <v>0.65321251377534373</v>
      </c>
      <c r="C11">
        <v>-12.156974968608608</v>
      </c>
    </row>
    <row r="12" spans="1:3">
      <c r="A12" t="s">
        <v>105</v>
      </c>
      <c r="B12">
        <v>0.76342799356293722</v>
      </c>
      <c r="C12">
        <v>-12.111665546182827</v>
      </c>
    </row>
    <row r="13" spans="1:3">
      <c r="A13" t="s">
        <v>106</v>
      </c>
      <c r="B13">
        <v>0.90308998699194354</v>
      </c>
      <c r="C13">
        <v>-12.115063102896141</v>
      </c>
    </row>
    <row r="14" spans="1:3">
      <c r="A14" t="s">
        <v>107</v>
      </c>
      <c r="B14">
        <v>1.3802112417116099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C13" sqref="C13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135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</row>
    <row r="4" spans="1:3">
      <c r="A4" t="s">
        <v>203</v>
      </c>
      <c r="B4">
        <v>-0.25963731050575611</v>
      </c>
    </row>
    <row r="5" spans="1:3">
      <c r="A5" t="s">
        <v>204</v>
      </c>
      <c r="B5">
        <v>-0.14874165128092473</v>
      </c>
    </row>
    <row r="6" spans="1:3">
      <c r="A6" t="s">
        <v>205</v>
      </c>
      <c r="B6">
        <v>-0.10237290870955855</v>
      </c>
    </row>
    <row r="7" spans="1:3">
      <c r="A7" t="s">
        <v>199</v>
      </c>
      <c r="B7">
        <v>9.691001300805642E-2</v>
      </c>
    </row>
    <row r="8" spans="1:3">
      <c r="A8" t="s">
        <v>200</v>
      </c>
      <c r="B8">
        <v>0.21748394421390627</v>
      </c>
    </row>
    <row r="9" spans="1:3">
      <c r="A9" t="s">
        <v>201</v>
      </c>
      <c r="B9">
        <v>0.33645973384852951</v>
      </c>
    </row>
    <row r="10" spans="1:3">
      <c r="A10" t="s">
        <v>103</v>
      </c>
      <c r="B10">
        <v>0.55630250076728727</v>
      </c>
      <c r="C10">
        <v>-12.250199292039701</v>
      </c>
    </row>
    <row r="11" spans="1:3">
      <c r="A11" t="s">
        <v>104</v>
      </c>
      <c r="B11">
        <v>0.65321251377534373</v>
      </c>
      <c r="C11">
        <v>-12.235524972565591</v>
      </c>
    </row>
    <row r="12" spans="1:3">
      <c r="A12" t="s">
        <v>105</v>
      </c>
      <c r="B12">
        <v>0.76342799356293722</v>
      </c>
      <c r="C12">
        <v>-12.250877000658727</v>
      </c>
    </row>
    <row r="13" spans="1:3">
      <c r="A13" t="s">
        <v>106</v>
      </c>
      <c r="B13">
        <v>0.90308998699194354</v>
      </c>
      <c r="C13">
        <v>-12.295634963777275</v>
      </c>
    </row>
    <row r="14" spans="1:3">
      <c r="A14" t="s">
        <v>107</v>
      </c>
      <c r="B14">
        <v>1.3802112417116099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C14" sqref="C14"/>
    </sheetView>
  </sheetViews>
  <sheetFormatPr baseColWidth="10" defaultRowHeight="13"/>
  <cols>
    <col min="1" max="1" width="13.85546875" customWidth="1"/>
    <col min="3" max="3" width="13.7109375" bestFit="1" customWidth="1"/>
  </cols>
  <sheetData>
    <row r="1" spans="1:3">
      <c r="B1" t="s">
        <v>17</v>
      </c>
    </row>
    <row r="2" spans="1:3">
      <c r="B2" t="s">
        <v>101</v>
      </c>
      <c r="C2" t="s">
        <v>102</v>
      </c>
    </row>
    <row r="3" spans="1:3">
      <c r="A3" t="s">
        <v>60</v>
      </c>
    </row>
    <row r="4" spans="1:3">
      <c r="A4" t="s">
        <v>61</v>
      </c>
    </row>
    <row r="5" spans="1:3">
      <c r="A5" t="s">
        <v>62</v>
      </c>
    </row>
    <row r="6" spans="1:3">
      <c r="A6" t="s">
        <v>63</v>
      </c>
    </row>
    <row r="7" spans="1:3">
      <c r="A7" t="s">
        <v>64</v>
      </c>
    </row>
    <row r="8" spans="1:3">
      <c r="A8" t="s">
        <v>99</v>
      </c>
    </row>
    <row r="9" spans="1:3">
      <c r="A9" t="s">
        <v>100</v>
      </c>
    </row>
    <row r="10" spans="1:3">
      <c r="A10" t="s">
        <v>103</v>
      </c>
      <c r="B10">
        <v>0.55630250076728727</v>
      </c>
      <c r="C10">
        <v>-13.890533950047908</v>
      </c>
    </row>
    <row r="11" spans="1:3">
      <c r="A11" t="s">
        <v>104</v>
      </c>
      <c r="B11">
        <v>0.65321251377534373</v>
      </c>
      <c r="C11">
        <v>-13.526464372215152</v>
      </c>
    </row>
    <row r="12" spans="1:3">
      <c r="A12" t="s">
        <v>105</v>
      </c>
      <c r="B12">
        <v>0.76342799356293722</v>
      </c>
      <c r="C12">
        <v>-13.040547382875998</v>
      </c>
    </row>
    <row r="13" spans="1:3">
      <c r="A13" t="s">
        <v>106</v>
      </c>
      <c r="B13">
        <v>0.90308998699194354</v>
      </c>
      <c r="C13">
        <v>-12.647455720533356</v>
      </c>
    </row>
    <row r="14" spans="1:3">
      <c r="A14" t="s">
        <v>107</v>
      </c>
      <c r="B14">
        <v>1.3802112417116059</v>
      </c>
      <c r="C14">
        <v>-12.396044114564617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E25" sqref="E25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207</v>
      </c>
    </row>
    <row r="2" spans="1:3">
      <c r="B2" t="s">
        <v>101</v>
      </c>
      <c r="C2" t="s">
        <v>102</v>
      </c>
    </row>
    <row r="3" spans="1:3">
      <c r="A3" t="s">
        <v>60</v>
      </c>
    </row>
    <row r="4" spans="1:3">
      <c r="A4" t="s">
        <v>61</v>
      </c>
    </row>
    <row r="5" spans="1:3">
      <c r="A5" t="s">
        <v>62</v>
      </c>
    </row>
    <row r="6" spans="1:3">
      <c r="A6" t="s">
        <v>63</v>
      </c>
    </row>
    <row r="7" spans="1:3">
      <c r="A7" t="s">
        <v>199</v>
      </c>
      <c r="B7">
        <v>9.691001300805642E-2</v>
      </c>
      <c r="C7">
        <v>-12.344938438271729</v>
      </c>
    </row>
    <row r="8" spans="1:3">
      <c r="A8" t="s">
        <v>200</v>
      </c>
      <c r="B8">
        <v>0.21748394421390627</v>
      </c>
      <c r="C8">
        <v>-11.975290488391451</v>
      </c>
    </row>
    <row r="9" spans="1:3">
      <c r="A9" t="s">
        <v>201</v>
      </c>
      <c r="B9">
        <v>0.33645973384852951</v>
      </c>
      <c r="C9">
        <v>-12.109370395619464</v>
      </c>
    </row>
    <row r="10" spans="1:3">
      <c r="A10" t="s">
        <v>103</v>
      </c>
      <c r="B10">
        <v>0.55630250076728727</v>
      </c>
      <c r="C10">
        <v>-12.334497182770738</v>
      </c>
    </row>
    <row r="11" spans="1:3">
      <c r="A11" t="s">
        <v>104</v>
      </c>
      <c r="B11">
        <v>0.65321251377534373</v>
      </c>
      <c r="C11">
        <v>-12.398157210217901</v>
      </c>
    </row>
    <row r="12" spans="1:3">
      <c r="A12" t="s">
        <v>105</v>
      </c>
      <c r="B12">
        <v>0.76342799356293722</v>
      </c>
      <c r="C12">
        <v>-12.18181962753088</v>
      </c>
    </row>
    <row r="13" spans="1:3">
      <c r="A13" t="s">
        <v>106</v>
      </c>
      <c r="B13">
        <v>0.90308998699194354</v>
      </c>
      <c r="C13">
        <v>-12.037867530701764</v>
      </c>
    </row>
    <row r="14" spans="1:3">
      <c r="A14" t="s">
        <v>107</v>
      </c>
      <c r="B14">
        <v>1.3802112417116059</v>
      </c>
      <c r="C14">
        <v>-11.89223902961802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F13" sqref="F13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21</v>
      </c>
    </row>
    <row r="2" spans="1:3">
      <c r="B2" t="s">
        <v>101</v>
      </c>
      <c r="C2" t="s">
        <v>102</v>
      </c>
    </row>
    <row r="3" spans="1:3">
      <c r="A3" t="s">
        <v>60</v>
      </c>
    </row>
    <row r="4" spans="1:3">
      <c r="A4" t="s">
        <v>61</v>
      </c>
    </row>
    <row r="5" spans="1:3">
      <c r="A5" t="s">
        <v>62</v>
      </c>
    </row>
    <row r="6" spans="1:3">
      <c r="A6" t="s">
        <v>63</v>
      </c>
    </row>
    <row r="7" spans="1:3">
      <c r="A7" t="s">
        <v>108</v>
      </c>
      <c r="B7">
        <v>9.691001300805642E-2</v>
      </c>
      <c r="C7">
        <v>-12.172941048132586</v>
      </c>
    </row>
    <row r="8" spans="1:3">
      <c r="A8" t="s">
        <v>109</v>
      </c>
      <c r="B8">
        <v>0.21748394421390627</v>
      </c>
      <c r="C8">
        <v>-12.010065027397093</v>
      </c>
    </row>
    <row r="9" spans="1:3">
      <c r="A9" t="s">
        <v>110</v>
      </c>
      <c r="B9">
        <v>0.33645973384852951</v>
      </c>
      <c r="C9">
        <v>-11.985030646000828</v>
      </c>
    </row>
    <row r="10" spans="1:3">
      <c r="A10" t="s">
        <v>103</v>
      </c>
      <c r="B10">
        <v>0.55630250076728727</v>
      </c>
      <c r="C10">
        <v>-12.304299480228829</v>
      </c>
    </row>
    <row r="11" spans="1:3">
      <c r="A11" t="s">
        <v>104</v>
      </c>
      <c r="B11">
        <v>0.65321251377534373</v>
      </c>
      <c r="C11">
        <v>-12.470313046227083</v>
      </c>
    </row>
    <row r="12" spans="1:3">
      <c r="A12" t="s">
        <v>105</v>
      </c>
      <c r="B12">
        <v>0.76342799356293722</v>
      </c>
      <c r="C12">
        <v>-12.636582552913753</v>
      </c>
    </row>
    <row r="13" spans="1:3">
      <c r="A13" t="s">
        <v>106</v>
      </c>
      <c r="B13">
        <v>0.90308998699194354</v>
      </c>
      <c r="C13">
        <v>-12.83312604914118</v>
      </c>
    </row>
    <row r="14" spans="1:3">
      <c r="A14" t="s">
        <v>107</v>
      </c>
      <c r="B14">
        <v>1.3802112417116059</v>
      </c>
      <c r="C14">
        <v>-12.862883359417232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E28" sqref="E28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208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  <c r="C3">
        <v>-12.408176981659681</v>
      </c>
    </row>
    <row r="4" spans="1:3">
      <c r="A4" t="s">
        <v>203</v>
      </c>
      <c r="B4">
        <v>-0.25963731050575611</v>
      </c>
      <c r="C4">
        <v>-12.015267191639904</v>
      </c>
    </row>
    <row r="5" spans="1:3">
      <c r="A5" t="s">
        <v>204</v>
      </c>
      <c r="B5">
        <v>-0.14874165128092473</v>
      </c>
      <c r="C5">
        <v>-11.623336934681168</v>
      </c>
    </row>
    <row r="6" spans="1:3">
      <c r="A6" t="s">
        <v>205</v>
      </c>
      <c r="B6">
        <v>-0.10237290870955855</v>
      </c>
      <c r="C6">
        <v>-11.086392288840958</v>
      </c>
    </row>
    <row r="7" spans="1:3">
      <c r="A7" t="s">
        <v>199</v>
      </c>
      <c r="B7">
        <v>9.691001300805642E-2</v>
      </c>
      <c r="C7">
        <v>-10.559468729600109</v>
      </c>
    </row>
    <row r="8" spans="1:3">
      <c r="A8" t="s">
        <v>206</v>
      </c>
      <c r="B8">
        <v>0.21748394421390627</v>
      </c>
      <c r="C8">
        <v>-10.502818951351369</v>
      </c>
    </row>
    <row r="9" spans="1:3">
      <c r="A9" t="s">
        <v>201</v>
      </c>
      <c r="B9">
        <v>0.33645973384852951</v>
      </c>
      <c r="C9">
        <v>-10.59712477365245</v>
      </c>
    </row>
    <row r="10" spans="1:3">
      <c r="A10" t="s">
        <v>103</v>
      </c>
      <c r="B10">
        <v>0.55630250076728727</v>
      </c>
      <c r="C10">
        <v>-10.974011818048293</v>
      </c>
    </row>
    <row r="11" spans="1:3">
      <c r="A11" t="s">
        <v>104</v>
      </c>
      <c r="B11">
        <v>0.65321251377534373</v>
      </c>
      <c r="C11">
        <v>-11.094024324770569</v>
      </c>
    </row>
    <row r="12" spans="1:3">
      <c r="A12" t="s">
        <v>105</v>
      </c>
      <c r="B12">
        <v>0.76342799356293722</v>
      </c>
      <c r="C12">
        <v>-11.242944460822146</v>
      </c>
    </row>
    <row r="13" spans="1:3">
      <c r="A13" t="s">
        <v>106</v>
      </c>
      <c r="B13">
        <v>0.90308998699194354</v>
      </c>
      <c r="C13">
        <v>-11.321481620959887</v>
      </c>
    </row>
    <row r="14" spans="1:3">
      <c r="A14" t="s">
        <v>107</v>
      </c>
      <c r="B14">
        <v>1.3802112417116099</v>
      </c>
      <c r="C14">
        <v>-11.59463229280264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E29" sqref="E29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25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</row>
    <row r="4" spans="1:3">
      <c r="A4" t="s">
        <v>203</v>
      </c>
      <c r="B4">
        <v>-0.25963731050575611</v>
      </c>
    </row>
    <row r="5" spans="1:3">
      <c r="A5" t="s">
        <v>204</v>
      </c>
      <c r="B5">
        <v>-0.14874165128092473</v>
      </c>
    </row>
    <row r="6" spans="1:3">
      <c r="A6" t="s">
        <v>205</v>
      </c>
      <c r="B6">
        <v>-0.10237290870955855</v>
      </c>
    </row>
    <row r="7" spans="1:3">
      <c r="A7" t="s">
        <v>199</v>
      </c>
      <c r="B7">
        <v>9.691001300805642E-2</v>
      </c>
      <c r="C7">
        <v>-12.104444865200014</v>
      </c>
    </row>
    <row r="8" spans="1:3">
      <c r="A8" t="s">
        <v>206</v>
      </c>
      <c r="B8">
        <v>0.21748394421390627</v>
      </c>
      <c r="C8">
        <v>-11.689596378261202</v>
      </c>
    </row>
    <row r="9" spans="1:3">
      <c r="A9" t="s">
        <v>201</v>
      </c>
      <c r="B9">
        <v>0.33645973384852951</v>
      </c>
      <c r="C9">
        <v>-11.496667549403201</v>
      </c>
    </row>
    <row r="10" spans="1:3">
      <c r="A10" t="s">
        <v>103</v>
      </c>
      <c r="B10">
        <v>0.55630250076728727</v>
      </c>
      <c r="C10">
        <v>-11.143371792237692</v>
      </c>
    </row>
    <row r="11" spans="1:3">
      <c r="A11" t="s">
        <v>104</v>
      </c>
      <c r="B11">
        <v>0.65321251377534373</v>
      </c>
      <c r="C11">
        <v>-11.173061788502062</v>
      </c>
    </row>
    <row r="12" spans="1:3">
      <c r="A12" t="s">
        <v>105</v>
      </c>
      <c r="B12">
        <v>0.76342799356293722</v>
      </c>
      <c r="C12">
        <v>-11.223724754615112</v>
      </c>
    </row>
    <row r="13" spans="1:3">
      <c r="A13" t="s">
        <v>106</v>
      </c>
      <c r="B13">
        <v>0.90308998699194354</v>
      </c>
      <c r="C13">
        <v>-11.254242278619049</v>
      </c>
    </row>
    <row r="14" spans="1:3">
      <c r="A14" t="s">
        <v>107</v>
      </c>
      <c r="B14">
        <v>1.3802112417116099</v>
      </c>
      <c r="C14">
        <v>-11.629394399061852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C14" sqref="C14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27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</row>
    <row r="4" spans="1:3">
      <c r="A4" t="s">
        <v>203</v>
      </c>
      <c r="B4">
        <v>-0.25963731050575611</v>
      </c>
    </row>
    <row r="5" spans="1:3">
      <c r="A5" t="s">
        <v>204</v>
      </c>
      <c r="B5">
        <v>-0.14874165128092473</v>
      </c>
    </row>
    <row r="6" spans="1:3">
      <c r="A6" t="s">
        <v>205</v>
      </c>
      <c r="B6">
        <v>-0.10237290870955855</v>
      </c>
    </row>
    <row r="7" spans="1:3">
      <c r="A7" t="s">
        <v>199</v>
      </c>
      <c r="B7">
        <v>9.691001300805642E-2</v>
      </c>
      <c r="C7">
        <v>-11.501854923248752</v>
      </c>
    </row>
    <row r="8" spans="1:3">
      <c r="A8" t="s">
        <v>206</v>
      </c>
      <c r="B8">
        <v>0.21748394421390627</v>
      </c>
      <c r="C8">
        <v>-11.48654025078617</v>
      </c>
    </row>
    <row r="9" spans="1:3">
      <c r="A9" t="s">
        <v>201</v>
      </c>
      <c r="B9">
        <v>0.33645973384852951</v>
      </c>
      <c r="C9">
        <v>-11.567304043134131</v>
      </c>
    </row>
    <row r="10" spans="1:3">
      <c r="A10" t="s">
        <v>103</v>
      </c>
      <c r="B10">
        <v>0.55630250076728727</v>
      </c>
      <c r="C10">
        <v>-11.915125954154174</v>
      </c>
    </row>
    <row r="11" spans="1:3">
      <c r="A11" t="s">
        <v>104</v>
      </c>
      <c r="B11">
        <v>0.65321251377534373</v>
      </c>
      <c r="C11">
        <v>-12.074344185109315</v>
      </c>
    </row>
    <row r="12" spans="1:3">
      <c r="A12" t="s">
        <v>105</v>
      </c>
      <c r="B12">
        <v>0.76342799356293722</v>
      </c>
      <c r="C12">
        <v>-12.226364850781319</v>
      </c>
    </row>
    <row r="13" spans="1:3">
      <c r="A13" t="s">
        <v>106</v>
      </c>
      <c r="B13">
        <v>0.90308998699194354</v>
      </c>
      <c r="C13">
        <v>-12.303425208203526</v>
      </c>
    </row>
    <row r="14" spans="1:3">
      <c r="A14" t="s">
        <v>107</v>
      </c>
      <c r="B14">
        <v>1.3802112417116099</v>
      </c>
      <c r="C14">
        <v>-12.519454118630064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4"/>
  <sheetViews>
    <sheetView view="pageLayout" workbookViewId="0">
      <selection activeCell="E27" sqref="E27"/>
    </sheetView>
  </sheetViews>
  <sheetFormatPr baseColWidth="10" defaultRowHeight="13"/>
  <cols>
    <col min="1" max="1" width="13.85546875" customWidth="1"/>
    <col min="3" max="3" width="13.7109375" customWidth="1"/>
  </cols>
  <sheetData>
    <row r="1" spans="1:3">
      <c r="B1" t="s">
        <v>29</v>
      </c>
    </row>
    <row r="2" spans="1:3">
      <c r="B2" t="s">
        <v>101</v>
      </c>
      <c r="C2" t="s">
        <v>102</v>
      </c>
    </row>
    <row r="3" spans="1:3">
      <c r="A3" t="s">
        <v>202</v>
      </c>
      <c r="B3">
        <v>-0.35654732351381258</v>
      </c>
    </row>
    <row r="4" spans="1:3">
      <c r="A4" t="s">
        <v>203</v>
      </c>
      <c r="B4">
        <v>-0.25963731050575611</v>
      </c>
    </row>
    <row r="5" spans="1:3">
      <c r="A5" t="s">
        <v>204</v>
      </c>
      <c r="B5">
        <v>-0.14874165128092473</v>
      </c>
    </row>
    <row r="6" spans="1:3">
      <c r="A6" t="s">
        <v>205</v>
      </c>
      <c r="B6">
        <v>-0.10237290870955855</v>
      </c>
    </row>
    <row r="7" spans="1:3">
      <c r="A7" t="s">
        <v>199</v>
      </c>
      <c r="B7">
        <v>9.691001300805642E-2</v>
      </c>
      <c r="C7">
        <v>-12.03568378788894</v>
      </c>
    </row>
    <row r="8" spans="1:3">
      <c r="A8" t="s">
        <v>206</v>
      </c>
      <c r="B8">
        <v>0.21748394421390627</v>
      </c>
      <c r="C8">
        <v>-12.012902768636335</v>
      </c>
    </row>
    <row r="9" spans="1:3">
      <c r="A9" t="s">
        <v>201</v>
      </c>
      <c r="B9">
        <v>0.33645973384852951</v>
      </c>
      <c r="C9">
        <v>-12.071028667021817</v>
      </c>
    </row>
    <row r="10" spans="1:3">
      <c r="A10" t="s">
        <v>103</v>
      </c>
      <c r="B10">
        <v>0.55630250076728727</v>
      </c>
      <c r="C10">
        <v>-12.369741671915214</v>
      </c>
    </row>
    <row r="11" spans="1:3">
      <c r="A11" t="s">
        <v>104</v>
      </c>
      <c r="B11">
        <v>0.65321251377534373</v>
      </c>
      <c r="C11">
        <v>-12.486516043295744</v>
      </c>
    </row>
    <row r="12" spans="1:3">
      <c r="A12" t="s">
        <v>105</v>
      </c>
      <c r="B12">
        <v>0.76342799356293722</v>
      </c>
      <c r="C12">
        <v>-12.635513699191344</v>
      </c>
    </row>
    <row r="13" spans="1:3">
      <c r="A13" t="s">
        <v>106</v>
      </c>
      <c r="B13">
        <v>0.90308998699194354</v>
      </c>
      <c r="C13">
        <v>-12.745089557845469</v>
      </c>
    </row>
    <row r="14" spans="1:3">
      <c r="A14" t="s">
        <v>107</v>
      </c>
      <c r="B14">
        <v>1.3802112417116099</v>
      </c>
      <c r="C14">
        <v>-12.929039084199067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justysos+opt2.cat.tbl</vt:lpstr>
      <vt:lpstr>SED Plot Data</vt:lpstr>
      <vt:lpstr>SED1</vt:lpstr>
      <vt:lpstr>SED2</vt:lpstr>
      <vt:lpstr>SED3</vt:lpstr>
      <vt:lpstr>SED4</vt:lpstr>
      <vt:lpstr>SED5</vt:lpstr>
      <vt:lpstr>SED6</vt:lpstr>
      <vt:lpstr>SED7</vt:lpstr>
      <vt:lpstr>SED8</vt:lpstr>
      <vt:lpstr>SED9</vt:lpstr>
      <vt:lpstr>SED10</vt:lpstr>
      <vt:lpstr>SED11-Rejectedj</vt:lpstr>
      <vt:lpstr>SED12</vt:lpstr>
      <vt:lpstr>SED13-Rejected</vt:lpstr>
      <vt:lpstr>SED14</vt:lpstr>
      <vt:lpstr>SED15</vt:lpstr>
      <vt:lpstr>SED16</vt:lpstr>
      <vt:lpstr>SED17</vt:lpstr>
      <vt:lpstr>SED18</vt:lpstr>
      <vt:lpstr>SED19</vt:lpstr>
      <vt:lpstr>SED20</vt:lpstr>
      <vt:lpstr>SED21</vt:lpstr>
      <vt:lpstr>SED22</vt:lpstr>
      <vt:lpstr>SED23</vt:lpstr>
      <vt:lpstr>SED24</vt:lpstr>
      <vt:lpstr>SED25</vt:lpstr>
      <vt:lpstr>SED26</vt:lpstr>
      <vt:lpstr>SED27</vt:lpstr>
    </vt:vector>
  </TitlesOfParts>
  <Company>Michelson Science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Legassie</dc:creator>
  <cp:lastModifiedBy>Mark Legassie</cp:lastModifiedBy>
  <cp:lastPrinted>2010-11-30T20:21:49Z</cp:lastPrinted>
  <dcterms:created xsi:type="dcterms:W3CDTF">2010-11-22T17:55:44Z</dcterms:created>
  <dcterms:modified xsi:type="dcterms:W3CDTF">2010-12-22T17:48:37Z</dcterms:modified>
</cp:coreProperties>
</file>